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500" windowHeight="9900"/>
  </bookViews>
  <sheets>
    <sheet name="2020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4" i="1" l="1"/>
  <c r="O214" i="1"/>
  <c r="N214" i="1"/>
  <c r="M214" i="1"/>
  <c r="L214" i="1"/>
  <c r="K214" i="1"/>
  <c r="J214" i="1"/>
  <c r="I214" i="1"/>
  <c r="I215" i="1" s="1"/>
  <c r="H214" i="1"/>
  <c r="H215" i="1" s="1"/>
  <c r="G214" i="1"/>
  <c r="G215" i="1" s="1"/>
  <c r="F214" i="1"/>
  <c r="F215" i="1" s="1"/>
  <c r="E214" i="1"/>
  <c r="E215" i="1" s="1"/>
  <c r="D214" i="1"/>
  <c r="D215" i="1" s="1"/>
  <c r="C214" i="1"/>
  <c r="C215" i="1" s="1"/>
  <c r="C213" i="1"/>
  <c r="I211" i="1"/>
  <c r="H211" i="1"/>
  <c r="G211" i="1"/>
  <c r="F211" i="1"/>
  <c r="E211" i="1"/>
  <c r="D211" i="1"/>
  <c r="C211" i="1"/>
  <c r="C208" i="1"/>
  <c r="H216" i="1" s="1"/>
  <c r="H217" i="1" s="1"/>
  <c r="I205" i="1"/>
  <c r="H205" i="1"/>
  <c r="G205" i="1"/>
  <c r="F205" i="1"/>
  <c r="E205" i="1"/>
  <c r="D205" i="1"/>
  <c r="C205" i="1"/>
  <c r="C202" i="1"/>
  <c r="C198" i="1"/>
  <c r="C186" i="1"/>
  <c r="C182" i="1"/>
  <c r="C175" i="1"/>
  <c r="C171" i="1"/>
  <c r="C148" i="1"/>
  <c r="C160" i="1" s="1"/>
  <c r="J143" i="1"/>
  <c r="J144" i="1" s="1"/>
  <c r="K139" i="1"/>
  <c r="C138" i="1"/>
  <c r="J137" i="1"/>
  <c r="J138" i="1" s="1"/>
  <c r="U136" i="1"/>
  <c r="S136" i="1"/>
  <c r="U135" i="1"/>
  <c r="S135" i="1"/>
  <c r="T134" i="1"/>
  <c r="T133" i="1"/>
  <c r="T132" i="1"/>
  <c r="T131" i="1"/>
  <c r="T130" i="1"/>
  <c r="J130" i="1"/>
  <c r="J131" i="1" s="1"/>
  <c r="T129" i="1"/>
  <c r="T128" i="1"/>
  <c r="I128" i="1"/>
  <c r="H128" i="1"/>
  <c r="G128" i="1"/>
  <c r="F128" i="1"/>
  <c r="E128" i="1"/>
  <c r="D128" i="1"/>
  <c r="C128" i="1"/>
  <c r="T127" i="1"/>
  <c r="J126" i="1"/>
  <c r="I121" i="1"/>
  <c r="I132" i="1" s="1"/>
  <c r="H121" i="1"/>
  <c r="H132" i="1" s="1"/>
  <c r="G121" i="1"/>
  <c r="G132" i="1" s="1"/>
  <c r="F121" i="1"/>
  <c r="F132" i="1" s="1"/>
  <c r="E121" i="1"/>
  <c r="E132" i="1" s="1"/>
  <c r="D121" i="1"/>
  <c r="D132" i="1" s="1"/>
  <c r="C121" i="1"/>
  <c r="C132" i="1" s="1"/>
  <c r="C120" i="1"/>
  <c r="J119" i="1"/>
  <c r="C119" i="1"/>
  <c r="C130" i="1" s="1"/>
  <c r="I118" i="1"/>
  <c r="H118" i="1"/>
  <c r="G118" i="1"/>
  <c r="F118" i="1"/>
  <c r="E118" i="1"/>
  <c r="D118" i="1"/>
  <c r="C118" i="1"/>
  <c r="C115" i="1"/>
  <c r="I123" i="1" s="1"/>
  <c r="I124" i="1" s="1"/>
  <c r="I112" i="1"/>
  <c r="I113" i="1" s="1"/>
  <c r="H112" i="1"/>
  <c r="H113" i="1" s="1"/>
  <c r="G112" i="1"/>
  <c r="G113" i="1" s="1"/>
  <c r="F112" i="1"/>
  <c r="F113" i="1" s="1"/>
  <c r="E112" i="1"/>
  <c r="E113" i="1" s="1"/>
  <c r="D112" i="1"/>
  <c r="D113" i="1" s="1"/>
  <c r="C112" i="1"/>
  <c r="C113" i="1" s="1"/>
  <c r="I110" i="1"/>
  <c r="H110" i="1"/>
  <c r="G110" i="1"/>
  <c r="F110" i="1"/>
  <c r="E110" i="1"/>
  <c r="D110" i="1"/>
  <c r="C110" i="1"/>
  <c r="C108" i="1"/>
  <c r="J107" i="1"/>
  <c r="J108" i="1" s="1"/>
  <c r="I106" i="1"/>
  <c r="H106" i="1"/>
  <c r="G106" i="1"/>
  <c r="F106" i="1"/>
  <c r="E106" i="1"/>
  <c r="D106" i="1"/>
  <c r="C106" i="1"/>
  <c r="O104" i="1"/>
  <c r="O105" i="1" s="1"/>
  <c r="J97" i="1" s="1"/>
  <c r="N104" i="1"/>
  <c r="N105" i="1" s="1"/>
  <c r="C104" i="1"/>
  <c r="U103" i="1"/>
  <c r="S103" i="1"/>
  <c r="S104" i="1" s="1"/>
  <c r="J109" i="1" s="1"/>
  <c r="J110" i="1" s="1"/>
  <c r="J103" i="1"/>
  <c r="T102" i="1"/>
  <c r="P102" i="1"/>
  <c r="T101" i="1"/>
  <c r="P101" i="1"/>
  <c r="T100" i="1"/>
  <c r="P100" i="1"/>
  <c r="I100" i="1"/>
  <c r="I101" i="1" s="1"/>
  <c r="H100" i="1"/>
  <c r="G100" i="1"/>
  <c r="F100" i="1"/>
  <c r="E100" i="1"/>
  <c r="E101" i="1" s="1"/>
  <c r="D100" i="1"/>
  <c r="C100" i="1"/>
  <c r="T98" i="1"/>
  <c r="P98" i="1"/>
  <c r="I98" i="1"/>
  <c r="H98" i="1"/>
  <c r="G98" i="1"/>
  <c r="F98" i="1"/>
  <c r="E98" i="1"/>
  <c r="D98" i="1"/>
  <c r="C98" i="1"/>
  <c r="T97" i="1"/>
  <c r="P97" i="1"/>
  <c r="T96" i="1"/>
  <c r="P96" i="1"/>
  <c r="T95" i="1"/>
  <c r="P95" i="1"/>
  <c r="J95" i="1"/>
  <c r="T94" i="1"/>
  <c r="P94" i="1"/>
  <c r="P104" i="1" s="1"/>
  <c r="I94" i="1"/>
  <c r="H94" i="1"/>
  <c r="G94" i="1"/>
  <c r="F94" i="1"/>
  <c r="E94" i="1"/>
  <c r="D94" i="1"/>
  <c r="C94" i="1"/>
  <c r="C92" i="1"/>
  <c r="J91" i="1"/>
  <c r="J104" i="1" s="1"/>
  <c r="T89" i="1"/>
  <c r="T91" i="1" s="1"/>
  <c r="S88" i="1"/>
  <c r="N88" i="1" s="1"/>
  <c r="P88" i="1"/>
  <c r="O88" i="1"/>
  <c r="I88" i="1"/>
  <c r="I89" i="1" s="1"/>
  <c r="E88" i="1"/>
  <c r="E89" i="1" s="1"/>
  <c r="U87" i="1"/>
  <c r="P87" i="1"/>
  <c r="I87" i="1"/>
  <c r="H87" i="1"/>
  <c r="G87" i="1"/>
  <c r="F87" i="1"/>
  <c r="E87" i="1"/>
  <c r="D87" i="1"/>
  <c r="C87" i="1"/>
  <c r="U86" i="1"/>
  <c r="P86" i="1"/>
  <c r="U85" i="1"/>
  <c r="P85" i="1"/>
  <c r="C85" i="1"/>
  <c r="U84" i="1"/>
  <c r="P84" i="1"/>
  <c r="J84" i="1"/>
  <c r="J85" i="1" s="1"/>
  <c r="C84" i="1"/>
  <c r="C96" i="1" s="1"/>
  <c r="U83" i="1"/>
  <c r="P83" i="1"/>
  <c r="I83" i="1"/>
  <c r="H83" i="1"/>
  <c r="G83" i="1"/>
  <c r="F83" i="1"/>
  <c r="E83" i="1"/>
  <c r="D83" i="1"/>
  <c r="C83" i="1"/>
  <c r="U82" i="1"/>
  <c r="P82" i="1"/>
  <c r="U81" i="1"/>
  <c r="U89" i="1" s="1"/>
  <c r="P81" i="1"/>
  <c r="P89" i="1" s="1"/>
  <c r="J80" i="1"/>
  <c r="J92" i="1" s="1"/>
  <c r="N79" i="1"/>
  <c r="H78" i="1"/>
  <c r="D78" i="1"/>
  <c r="I77" i="1"/>
  <c r="I78" i="1" s="1"/>
  <c r="H77" i="1"/>
  <c r="G77" i="1"/>
  <c r="G78" i="1" s="1"/>
  <c r="F77" i="1"/>
  <c r="F78" i="1" s="1"/>
  <c r="E77" i="1"/>
  <c r="E78" i="1" s="1"/>
  <c r="D77" i="1"/>
  <c r="C77" i="1"/>
  <c r="C78" i="1" s="1"/>
  <c r="N76" i="1"/>
  <c r="J76" i="1"/>
  <c r="I76" i="1"/>
  <c r="H76" i="1"/>
  <c r="G76" i="1"/>
  <c r="F76" i="1"/>
  <c r="E76" i="1"/>
  <c r="D76" i="1"/>
  <c r="C76" i="1"/>
  <c r="N75" i="1"/>
  <c r="N74" i="1"/>
  <c r="C74" i="1"/>
  <c r="N73" i="1"/>
  <c r="J73" i="1"/>
  <c r="J77" i="1" s="1"/>
  <c r="N72" i="1"/>
  <c r="J72" i="1"/>
  <c r="I72" i="1"/>
  <c r="H72" i="1"/>
  <c r="G72" i="1"/>
  <c r="F72" i="1"/>
  <c r="E72" i="1"/>
  <c r="D72" i="1"/>
  <c r="C72" i="1"/>
  <c r="N71" i="1"/>
  <c r="N70" i="1"/>
  <c r="N77" i="1" s="1"/>
  <c r="P69" i="1"/>
  <c r="N69" i="1" s="1"/>
  <c r="K71" i="1" s="1"/>
  <c r="O69" i="1"/>
  <c r="O77" i="1" s="1"/>
  <c r="J69" i="1"/>
  <c r="J70" i="1" s="1"/>
  <c r="O67" i="1"/>
  <c r="N67" i="1"/>
  <c r="P67" i="1" s="1"/>
  <c r="K61" i="1"/>
  <c r="K62" i="1" s="1"/>
  <c r="J61" i="1"/>
  <c r="K60" i="1"/>
  <c r="K59" i="1"/>
  <c r="J57" i="1"/>
  <c r="J65" i="1" s="1"/>
  <c r="P5" i="1"/>
  <c r="O5" i="1"/>
  <c r="N5" i="1"/>
  <c r="P4" i="1"/>
  <c r="O4" i="1"/>
  <c r="N4" i="1"/>
  <c r="P105" i="1" l="1"/>
  <c r="J86" i="1"/>
  <c r="K73" i="1"/>
  <c r="K74" i="1" s="1"/>
  <c r="J78" i="1"/>
  <c r="N89" i="1"/>
  <c r="N91" i="1" s="1"/>
  <c r="N90" i="1"/>
  <c r="T104" i="1"/>
  <c r="J121" i="1" s="1"/>
  <c r="J122" i="1" s="1"/>
  <c r="J120" i="1"/>
  <c r="J133" i="1" s="1"/>
  <c r="F122" i="1"/>
  <c r="F88" i="1"/>
  <c r="T90" i="1"/>
  <c r="J117" i="1" s="1"/>
  <c r="J115" i="1"/>
  <c r="C131" i="1"/>
  <c r="C141" i="1"/>
  <c r="C143" i="1"/>
  <c r="C133" i="1"/>
  <c r="G143" i="1"/>
  <c r="G133" i="1"/>
  <c r="C122" i="1"/>
  <c r="G122" i="1"/>
  <c r="C123" i="1"/>
  <c r="C124" i="1" s="1"/>
  <c r="G123" i="1"/>
  <c r="G124" i="1" s="1"/>
  <c r="J134" i="1"/>
  <c r="C127" i="1"/>
  <c r="D134" i="1"/>
  <c r="D139" i="1"/>
  <c r="H134" i="1"/>
  <c r="H139" i="1"/>
  <c r="D129" i="1"/>
  <c r="H129" i="1"/>
  <c r="J74" i="1"/>
  <c r="O89" i="1"/>
  <c r="O91" i="1" s="1"/>
  <c r="F143" i="1"/>
  <c r="F133" i="1"/>
  <c r="G134" i="1"/>
  <c r="G139" i="1"/>
  <c r="G129" i="1"/>
  <c r="K72" i="1"/>
  <c r="J81" i="1"/>
  <c r="C88" i="1"/>
  <c r="C89" i="1" s="1"/>
  <c r="G88" i="1"/>
  <c r="G89" i="1" s="1"/>
  <c r="S89" i="1"/>
  <c r="C116" i="1"/>
  <c r="D143" i="1"/>
  <c r="D133" i="1"/>
  <c r="H143" i="1"/>
  <c r="H133" i="1"/>
  <c r="D122" i="1"/>
  <c r="H122" i="1"/>
  <c r="D123" i="1"/>
  <c r="D124" i="1" s="1"/>
  <c r="H123" i="1"/>
  <c r="H124" i="1" s="1"/>
  <c r="E139" i="1"/>
  <c r="E134" i="1"/>
  <c r="I139" i="1"/>
  <c r="I134" i="1"/>
  <c r="M132" i="1" s="1"/>
  <c r="E129" i="1"/>
  <c r="I129" i="1"/>
  <c r="F123" i="1"/>
  <c r="F124" i="1" s="1"/>
  <c r="S138" i="1"/>
  <c r="S137" i="1"/>
  <c r="J128" i="1" s="1"/>
  <c r="C134" i="1"/>
  <c r="L128" i="1" s="1"/>
  <c r="C139" i="1"/>
  <c r="C129" i="1"/>
  <c r="D88" i="1"/>
  <c r="D89" i="1" s="1"/>
  <c r="H88" i="1"/>
  <c r="H89" i="1" s="1"/>
  <c r="T103" i="1"/>
  <c r="E143" i="1"/>
  <c r="E133" i="1"/>
  <c r="I143" i="1"/>
  <c r="I133" i="1"/>
  <c r="E122" i="1"/>
  <c r="I122" i="1"/>
  <c r="E123" i="1"/>
  <c r="E124" i="1" s="1"/>
  <c r="T136" i="1"/>
  <c r="T135" i="1"/>
  <c r="F139" i="1"/>
  <c r="F134" i="1"/>
  <c r="F135" i="1" s="1"/>
  <c r="F129" i="1"/>
  <c r="C209" i="1"/>
  <c r="E216" i="1"/>
  <c r="E217" i="1" s="1"/>
  <c r="I216" i="1"/>
  <c r="I217" i="1" s="1"/>
  <c r="F216" i="1"/>
  <c r="F217" i="1" s="1"/>
  <c r="C149" i="1"/>
  <c r="C216" i="1"/>
  <c r="C217" i="1" s="1"/>
  <c r="G216" i="1"/>
  <c r="G217" i="1" s="1"/>
  <c r="D216" i="1"/>
  <c r="D217" i="1" s="1"/>
  <c r="G150" i="1" l="1"/>
  <c r="G145" i="1"/>
  <c r="G146" i="1" s="1"/>
  <c r="G140" i="1"/>
  <c r="J118" i="1"/>
  <c r="T137" i="1"/>
  <c r="J139" i="1" s="1"/>
  <c r="E144" i="1"/>
  <c r="E154" i="1"/>
  <c r="I145" i="1"/>
  <c r="I146" i="1" s="1"/>
  <c r="I140" i="1"/>
  <c r="I150" i="1"/>
  <c r="C154" i="1"/>
  <c r="C144" i="1"/>
  <c r="L132" i="1"/>
  <c r="F89" i="1"/>
  <c r="F101" i="1"/>
  <c r="G101" i="1"/>
  <c r="C135" i="1"/>
  <c r="L126" i="1"/>
  <c r="I135" i="1"/>
  <c r="M126" i="1"/>
  <c r="L130" i="1"/>
  <c r="H135" i="1"/>
  <c r="C142" i="1"/>
  <c r="J141" i="1"/>
  <c r="J142" i="1" s="1"/>
  <c r="C152" i="1"/>
  <c r="J87" i="1"/>
  <c r="D101" i="1"/>
  <c r="J129" i="1"/>
  <c r="H144" i="1"/>
  <c r="H154" i="1"/>
  <c r="G135" i="1"/>
  <c r="K126" i="1"/>
  <c r="D145" i="1"/>
  <c r="D146" i="1" s="1"/>
  <c r="D140" i="1"/>
  <c r="D150" i="1"/>
  <c r="K132" i="1"/>
  <c r="K130" i="1"/>
  <c r="P90" i="1"/>
  <c r="J82" i="1"/>
  <c r="K128" i="1"/>
  <c r="O90" i="1"/>
  <c r="J93" i="1" s="1"/>
  <c r="F150" i="1"/>
  <c r="F145" i="1"/>
  <c r="F146" i="1" s="1"/>
  <c r="F140" i="1"/>
  <c r="E135" i="1"/>
  <c r="S91" i="1"/>
  <c r="S90" i="1"/>
  <c r="J105" i="1" s="1"/>
  <c r="D135" i="1"/>
  <c r="I144" i="1"/>
  <c r="I154" i="1"/>
  <c r="C150" i="1"/>
  <c r="T138" i="1"/>
  <c r="C145" i="1"/>
  <c r="C146" i="1" s="1"/>
  <c r="C140" i="1"/>
  <c r="M128" i="1"/>
  <c r="E145" i="1"/>
  <c r="E146" i="1" s="1"/>
  <c r="E140" i="1"/>
  <c r="E150" i="1"/>
  <c r="D144" i="1"/>
  <c r="D154" i="1"/>
  <c r="F154" i="1"/>
  <c r="F144" i="1"/>
  <c r="H145" i="1"/>
  <c r="H146" i="1" s="1"/>
  <c r="H140" i="1"/>
  <c r="H150" i="1"/>
  <c r="G154" i="1"/>
  <c r="G144" i="1"/>
  <c r="M130" i="1"/>
  <c r="J116" i="1"/>
  <c r="J127" i="1"/>
  <c r="J123" i="1"/>
  <c r="J135" i="1" s="1"/>
  <c r="J98" i="1"/>
  <c r="H101" i="1"/>
  <c r="C101" i="1"/>
  <c r="H155" i="1" l="1"/>
  <c r="H165" i="1"/>
  <c r="H151" i="1"/>
  <c r="H161" i="1"/>
  <c r="H156" i="1"/>
  <c r="H157" i="1" s="1"/>
  <c r="F165" i="1"/>
  <c r="F155" i="1"/>
  <c r="J94" i="1"/>
  <c r="J100" i="1"/>
  <c r="C165" i="1"/>
  <c r="C155" i="1"/>
  <c r="E165" i="1"/>
  <c r="E155" i="1"/>
  <c r="D155" i="1"/>
  <c r="D165" i="1"/>
  <c r="C164" i="1"/>
  <c r="C153" i="1"/>
  <c r="I161" i="1"/>
  <c r="I151" i="1"/>
  <c r="I156" i="1"/>
  <c r="I157" i="1" s="1"/>
  <c r="G165" i="1"/>
  <c r="G155" i="1"/>
  <c r="E161" i="1"/>
  <c r="E151" i="1"/>
  <c r="E156" i="1"/>
  <c r="E157" i="1" s="1"/>
  <c r="I165" i="1"/>
  <c r="I155" i="1"/>
  <c r="F161" i="1"/>
  <c r="F151" i="1"/>
  <c r="F156" i="1"/>
  <c r="F157" i="1" s="1"/>
  <c r="C151" i="1"/>
  <c r="C161" i="1"/>
  <c r="C156" i="1"/>
  <c r="C157" i="1" s="1"/>
  <c r="J106" i="1"/>
  <c r="J112" i="1"/>
  <c r="J113" i="1" s="1"/>
  <c r="K82" i="1"/>
  <c r="J83" i="1"/>
  <c r="J88" i="1"/>
  <c r="D151" i="1"/>
  <c r="D161" i="1"/>
  <c r="D156" i="1"/>
  <c r="D157" i="1" s="1"/>
  <c r="J140" i="1"/>
  <c r="J145" i="1"/>
  <c r="J146" i="1" s="1"/>
  <c r="G151" i="1"/>
  <c r="G161" i="1"/>
  <c r="G156" i="1"/>
  <c r="G157" i="1" s="1"/>
  <c r="H167" i="1" l="1"/>
  <c r="H172" i="1"/>
  <c r="H162" i="1"/>
  <c r="J89" i="1"/>
  <c r="K88" i="1"/>
  <c r="K84" i="1"/>
  <c r="K80" i="1"/>
  <c r="K86" i="1"/>
  <c r="J124" i="1"/>
  <c r="E167" i="1"/>
  <c r="E172" i="1"/>
  <c r="E162" i="1"/>
  <c r="D166" i="1"/>
  <c r="D176" i="1"/>
  <c r="E176" i="1"/>
  <c r="E166" i="1"/>
  <c r="G162" i="1"/>
  <c r="G167" i="1"/>
  <c r="G172" i="1"/>
  <c r="I176" i="1"/>
  <c r="I166" i="1"/>
  <c r="I167" i="1"/>
  <c r="I172" i="1"/>
  <c r="I162" i="1"/>
  <c r="C176" i="1"/>
  <c r="C166" i="1"/>
  <c r="F176" i="1"/>
  <c r="F166" i="1"/>
  <c r="H166" i="1"/>
  <c r="H176" i="1"/>
  <c r="F172" i="1"/>
  <c r="F162" i="1"/>
  <c r="F167" i="1"/>
  <c r="D167" i="1"/>
  <c r="D172" i="1"/>
  <c r="D162" i="1"/>
  <c r="C162" i="1"/>
  <c r="C167" i="1"/>
  <c r="C172" i="1"/>
  <c r="G176" i="1"/>
  <c r="G166" i="1"/>
  <c r="J101" i="1"/>
  <c r="G187" i="1" l="1"/>
  <c r="G177" i="1"/>
  <c r="D178" i="1"/>
  <c r="D179" i="1" s="1"/>
  <c r="D183" i="1"/>
  <c r="D173" i="1"/>
  <c r="F187" i="1"/>
  <c r="F177" i="1"/>
  <c r="G173" i="1"/>
  <c r="G178" i="1"/>
  <c r="G179" i="1" s="1"/>
  <c r="G183" i="1"/>
  <c r="E178" i="1"/>
  <c r="E179" i="1" s="1"/>
  <c r="E183" i="1"/>
  <c r="E173" i="1"/>
  <c r="C194" i="1"/>
  <c r="C168" i="1"/>
  <c r="C195" i="1" s="1"/>
  <c r="D168" i="1"/>
  <c r="D195" i="1" s="1"/>
  <c r="D194" i="1"/>
  <c r="H177" i="1"/>
  <c r="H187" i="1"/>
  <c r="I168" i="1"/>
  <c r="I195" i="1" s="1"/>
  <c r="I194" i="1"/>
  <c r="G194" i="1"/>
  <c r="G168" i="1"/>
  <c r="G195" i="1" s="1"/>
  <c r="D177" i="1"/>
  <c r="D187" i="1"/>
  <c r="E168" i="1"/>
  <c r="E195" i="1" s="1"/>
  <c r="E194" i="1"/>
  <c r="H178" i="1"/>
  <c r="H179" i="1" s="1"/>
  <c r="H183" i="1"/>
  <c r="H173" i="1"/>
  <c r="I187" i="1"/>
  <c r="I177" i="1"/>
  <c r="C173" i="1"/>
  <c r="C178" i="1"/>
  <c r="C179" i="1" s="1"/>
  <c r="C183" i="1"/>
  <c r="F183" i="1"/>
  <c r="F173" i="1"/>
  <c r="F178" i="1"/>
  <c r="F179" i="1" s="1"/>
  <c r="I178" i="1"/>
  <c r="I179" i="1" s="1"/>
  <c r="I183" i="1"/>
  <c r="I173" i="1"/>
  <c r="E187" i="1"/>
  <c r="E177" i="1"/>
  <c r="F168" i="1"/>
  <c r="F195" i="1" s="1"/>
  <c r="F194" i="1"/>
  <c r="C187" i="1"/>
  <c r="C177" i="1"/>
  <c r="H168" i="1"/>
  <c r="H195" i="1" s="1"/>
  <c r="H194" i="1"/>
  <c r="I189" i="1" l="1"/>
  <c r="I184" i="1"/>
  <c r="I200" i="1"/>
  <c r="F184" i="1"/>
  <c r="F200" i="1"/>
  <c r="F189" i="1"/>
  <c r="I204" i="1"/>
  <c r="I188" i="1"/>
  <c r="C204" i="1"/>
  <c r="C188" i="1"/>
  <c r="E204" i="1"/>
  <c r="E188" i="1"/>
  <c r="G184" i="1"/>
  <c r="G200" i="1"/>
  <c r="G189" i="1"/>
  <c r="F204" i="1"/>
  <c r="F188" i="1"/>
  <c r="E189" i="1"/>
  <c r="E184" i="1"/>
  <c r="E200" i="1"/>
  <c r="D200" i="1"/>
  <c r="D189" i="1"/>
  <c r="D184" i="1"/>
  <c r="C184" i="1"/>
  <c r="C200" i="1"/>
  <c r="C189" i="1"/>
  <c r="H204" i="1"/>
  <c r="H188" i="1"/>
  <c r="H200" i="1"/>
  <c r="H189" i="1"/>
  <c r="H184" i="1"/>
  <c r="D204" i="1"/>
  <c r="D188" i="1"/>
  <c r="G204" i="1"/>
  <c r="G188" i="1"/>
  <c r="H190" i="1" l="1"/>
  <c r="H206" i="1"/>
  <c r="C190" i="1"/>
  <c r="C206" i="1"/>
  <c r="D190" i="1"/>
  <c r="D206" i="1"/>
  <c r="E190" i="1"/>
  <c r="E206" i="1"/>
  <c r="F190" i="1"/>
  <c r="F206" i="1"/>
  <c r="G190" i="1"/>
  <c r="G206" i="1"/>
  <c r="I190" i="1"/>
  <c r="I206" i="1"/>
</calcChain>
</file>

<file path=xl/sharedStrings.xml><?xml version="1.0" encoding="utf-8"?>
<sst xmlns="http://schemas.openxmlformats.org/spreadsheetml/2006/main" count="449" uniqueCount="99">
  <si>
    <t xml:space="preserve">Расчет конечных цен на газ для прочих потребителей </t>
  </si>
  <si>
    <t>(без учета НДС)</t>
  </si>
  <si>
    <t>Единица измерения</t>
  </si>
  <si>
    <t>Дифференциация по группам потребителей с объемом потребления газа (млн.м3 в год)</t>
  </si>
  <si>
    <t>Средний тариф</t>
  </si>
  <si>
    <t>свыше 500</t>
  </si>
  <si>
    <t>от 100           до 500</t>
  </si>
  <si>
    <t>от 10           до 100</t>
  </si>
  <si>
    <t>от 1 до 10</t>
  </si>
  <si>
    <t>от 0,1 до 1,0</t>
  </si>
  <si>
    <t>от 0,01          до 0,1</t>
  </si>
  <si>
    <t>до 0,01</t>
  </si>
  <si>
    <t xml:space="preserve">2011 год    </t>
  </si>
  <si>
    <t xml:space="preserve">                                          (оптовая цена - Приказ ФСТ России от 10.12.2010г. № 412-э/2, ГРО, ПССУ - Приказ ФСТ России от 09.11.2010  № 295-э/17, спецнадбавка - Постановление ГКРТТ от 22.12.2010 № 4-3/э)</t>
  </si>
  <si>
    <t>Конечная цена газа для потребителей</t>
  </si>
  <si>
    <t>руб./1000м3</t>
  </si>
  <si>
    <t>Темп роста к цене 2 полугодия 2012 г.</t>
  </si>
  <si>
    <t>%</t>
  </si>
  <si>
    <t>с 1 января 2012 года</t>
  </si>
  <si>
    <t xml:space="preserve">                                          (оптовая цена - Приказ ФСТ России от 10.12.2010г. № 412-э/2, ГРО, ПССУ - Приказ ФСТ России от 09.11.2010 № 295-э/17, спецнадбавка - Постановление ГКРТТ от 16.12.2011 № 4-3/э)</t>
  </si>
  <si>
    <t>Темп роста к цене 1 полугодия 2013 г.</t>
  </si>
  <si>
    <t>с 1 июля 2012 года</t>
  </si>
  <si>
    <t>(оптовая цена - Приказ ФСТ России от 04.05.2012г. № 89-э/2, ГРО, ПССУ - Приказ ФСТ России от 17.11.2011 № 279-э/8, спецнадбавка - Постановление ГКРТТ от 16.12.2011 № 4-3/э)</t>
  </si>
  <si>
    <t xml:space="preserve">с 1 января 2013 года </t>
  </si>
  <si>
    <t>Оптовая цена на газ</t>
  </si>
  <si>
    <t>Темп роста к цене 2 полугодия 2012</t>
  </si>
  <si>
    <t>Ставки ГРО (без учета спецнадбавки)</t>
  </si>
  <si>
    <t>Спецнадбавка для финансирования программ газификации</t>
  </si>
  <si>
    <t>Ставки ГРО (с учетом спецнадбавки)</t>
  </si>
  <si>
    <t>Темп роста к уровню 2010г.</t>
  </si>
  <si>
    <t>Размер ПССУ</t>
  </si>
  <si>
    <t>(оптовая цена - Приказ ФСТ России от 04.05.2012г. № 89-э/2, ГРО, ПССУ - Приказ ФСТ России от 17.11.2011 № 279-э/8, спецнадбавка - Постановление ГКРТТ от 19.12.2012 № 4-2/э)</t>
  </si>
  <si>
    <t xml:space="preserve">с 1 апреля 2013 года </t>
  </si>
  <si>
    <t>Темп роста к цене 1 полугодия 2013</t>
  </si>
  <si>
    <t>(оптовая цена - Приказ ФСТ России от 27.02.2013г. № 38-э/3, ГРО, ПССУ - Приказ ФСТ России от 17.11.2011 № 279-э/8, спецнадбавка - Постановление ГКРТТ от 19.12.2012 № 4-2/э)</t>
  </si>
  <si>
    <t>Темп роста к цене 1 квартала 2013 г.</t>
  </si>
  <si>
    <t xml:space="preserve">с 1 июля 2013 года </t>
  </si>
  <si>
    <t>(оптовая цена - Приказ ФСТ России от 05.06.2013г. № 110-э/4, ГРО, ПССУ - Приказ ФСТ России от 17.11.2011  № 279-э/8, спецнадбавка - Постановление ГКРТТ от 19.12.2012 № 4-2/э)</t>
  </si>
  <si>
    <t xml:space="preserve">с 1 января 2014 года </t>
  </si>
  <si>
    <t>гро 2014</t>
  </si>
  <si>
    <t>Темп роста к предыдущей цене</t>
  </si>
  <si>
    <t>Темп роста к цене ноября-декабря 2013 г.</t>
  </si>
  <si>
    <t>Темп роста к цене августа-октября 2013 г.</t>
  </si>
  <si>
    <t>с 1 июля 2014 года</t>
  </si>
  <si>
    <t>пссу 2014</t>
  </si>
  <si>
    <t xml:space="preserve">с 1 января 2015 года </t>
  </si>
  <si>
    <t>с населением (ГМК)</t>
  </si>
  <si>
    <t>группа</t>
  </si>
  <si>
    <t>Обьемы транспортир. 2015</t>
  </si>
  <si>
    <t>Обьемы транспортир. 2016</t>
  </si>
  <si>
    <t>8(нас.)</t>
  </si>
  <si>
    <t>Темп роста к цене 2 полугодия 2014 г.</t>
  </si>
  <si>
    <t>ВСЕГО</t>
  </si>
  <si>
    <t>с 1 июля 2015 года</t>
  </si>
  <si>
    <t>сред.ГРО</t>
  </si>
  <si>
    <t>срд.ГРО без нас</t>
  </si>
  <si>
    <t>Объемы Поставки 2015</t>
  </si>
  <si>
    <t>Объемы Поставки 2016</t>
  </si>
  <si>
    <t>(оптовая цена - приказ ФСТ России от 08.06.2015 №218-э/3, ставки ГРО - приказ ФСТ России от 19.02.2014 №25-э/2, спецнадбавка - постановление Госкомитета от 17.12.2014 №4-3/г, ПССУ - приказ ФСТ Россиии от 14.04.2015 №82-э/3</t>
  </si>
  <si>
    <t>Темп роста к цене 1 полугодия 2015 г.</t>
  </si>
  <si>
    <t>с 1 января 2016 года</t>
  </si>
  <si>
    <t>8 (нас)</t>
  </si>
  <si>
    <t>сред.ПССУ</t>
  </si>
  <si>
    <t>Темп роста к цене 2 полугодия 2015 г.</t>
  </si>
  <si>
    <t>с 1 июля 2016 года</t>
  </si>
  <si>
    <t>нет ничего</t>
  </si>
  <si>
    <t>утверждены приказом ФСТ России от 19.02.2014 №25-э/2</t>
  </si>
  <si>
    <t>утверждено приказом Госкомитета №4-3/г от 18.12.2015</t>
  </si>
  <si>
    <t xml:space="preserve">проект приказа ФАС России </t>
  </si>
  <si>
    <t>Темп роста к цене 1 полугодия 2016 г.</t>
  </si>
  <si>
    <t>с 1 января 2017 года</t>
  </si>
  <si>
    <t>1 полугодие</t>
  </si>
  <si>
    <t>2 полугодие</t>
  </si>
  <si>
    <t>2017 год</t>
  </si>
  <si>
    <t>Темп роста к цене 2 полугодия 2016 г.</t>
  </si>
  <si>
    <t>с 1 июля 2017 года</t>
  </si>
  <si>
    <t>без населения</t>
  </si>
  <si>
    <t>утверждено ФАС</t>
  </si>
  <si>
    <t>средний ГРО</t>
  </si>
  <si>
    <t>Темп роста к цене 1 полугодия 2017 г.</t>
  </si>
  <si>
    <t>с 1 января 2018</t>
  </si>
  <si>
    <t>Темп роста к цене 2 полугодия 2017 г.</t>
  </si>
  <si>
    <t>с 1 июля 2018 года</t>
  </si>
  <si>
    <t>Оптовая цена на газ*</t>
  </si>
  <si>
    <t>проект</t>
  </si>
  <si>
    <t>Темп роста к цене 1 полугодия 2018 г.</t>
  </si>
  <si>
    <t>с 1 января 2019 года</t>
  </si>
  <si>
    <t>Темп роста к цене 2 полугодия 2018 г.</t>
  </si>
  <si>
    <t>с 1 июля 2019 года</t>
  </si>
  <si>
    <t>ПГ=501375т.р. с НДС</t>
  </si>
  <si>
    <t>Темп роста к цене 1 полугодия 2019 г.</t>
  </si>
  <si>
    <t>Конечная цена газа для потребителей (если все на 3,4%)</t>
  </si>
  <si>
    <t>Разница</t>
  </si>
  <si>
    <t>в %</t>
  </si>
  <si>
    <t>Темп роста к цене 2 полугодия 2019 г.</t>
  </si>
  <si>
    <t>Темп роста к цене 1 полугодия 2020 г.</t>
  </si>
  <si>
    <t xml:space="preserve">1.Отповая цена на газ утверждена приказом ФАС России от 10.07.2020 №639/20
2. Размер платы за снабженческо-сбытовые услуги утвержден приказом ФАС России  от 22.04.2016 №510/16    
3. Тарифы на услуги по транспортировке газа по газораспределительным сетям утверждены приказом ФАС России от 03.06.2020 №518/20
4. Размер специальных надбавок к тарифам на услуги по транспортировке газа утвержден постановлением Госкомитета от 12.12.2019 №4-2/г     
</t>
  </si>
  <si>
    <t>с 1 августа 2020 года</t>
  </si>
  <si>
    <t>с 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</si>
</sst>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b/>
      <sz val="11"/>
      <name val="Times New Roman CYR"/>
      <charset val="204"/>
    </font>
    <font>
      <sz val="11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left" vertical="center"/>
    </xf>
    <xf numFmtId="164" fontId="3" fillId="0" borderId="1" xfId="0" applyNumberFormat="1" applyFont="1" applyBorder="1"/>
    <xf numFmtId="2" fontId="6" fillId="0" borderId="1" xfId="0" applyNumberFormat="1" applyFont="1" applyBorder="1"/>
    <xf numFmtId="2" fontId="3" fillId="0" borderId="1" xfId="0" applyNumberFormat="1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9" fillId="0" borderId="1" xfId="2" applyFont="1" applyFill="1" applyBorder="1"/>
    <xf numFmtId="0" fontId="3" fillId="0" borderId="5" xfId="0" applyFont="1" applyBorder="1"/>
    <xf numFmtId="0" fontId="3" fillId="0" borderId="6" xfId="0" applyFont="1" applyBorder="1"/>
    <xf numFmtId="1" fontId="6" fillId="0" borderId="7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9" fillId="0" borderId="1" xfId="2" applyNumberFormat="1" applyFont="1" applyFill="1" applyBorder="1"/>
    <xf numFmtId="2" fontId="3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5" fontId="3" fillId="0" borderId="4" xfId="1" applyNumberFormat="1" applyFont="1" applyBorder="1" applyAlignment="1">
      <alignment horizontal="center" vertical="center"/>
    </xf>
    <xf numFmtId="10" fontId="3" fillId="0" borderId="1" xfId="1" applyNumberFormat="1" applyFont="1" applyBorder="1"/>
    <xf numFmtId="165" fontId="5" fillId="0" borderId="4" xfId="1" applyNumberFormat="1" applyFont="1" applyBorder="1" applyAlignment="1">
      <alignment horizontal="center" vertical="center"/>
    </xf>
    <xf numFmtId="166" fontId="3" fillId="0" borderId="0" xfId="0" applyNumberFormat="1" applyFont="1"/>
    <xf numFmtId="9" fontId="3" fillId="0" borderId="0" xfId="0" applyNumberFormat="1" applyFont="1"/>
    <xf numFmtId="9" fontId="3" fillId="0" borderId="0" xfId="0" applyNumberFormat="1" applyFont="1" applyAlignment="1">
      <alignment horizontal="left"/>
    </xf>
    <xf numFmtId="2" fontId="9" fillId="0" borderId="1" xfId="2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6" fillId="0" borderId="4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10" fontId="3" fillId="0" borderId="8" xfId="1" applyNumberFormat="1" applyFont="1" applyBorder="1" applyAlignment="1">
      <alignment horizontal="center" vertical="center"/>
    </xf>
    <xf numFmtId="167" fontId="3" fillId="0" borderId="0" xfId="1" applyNumberFormat="1" applyFont="1"/>
    <xf numFmtId="2" fontId="4" fillId="0" borderId="4" xfId="0" applyNumberFormat="1" applyFont="1" applyBorder="1" applyAlignment="1">
      <alignment horizontal="center" vertical="center"/>
    </xf>
    <xf numFmtId="165" fontId="3" fillId="0" borderId="1" xfId="1" applyNumberFormat="1" applyFont="1" applyBorder="1"/>
    <xf numFmtId="0" fontId="11" fillId="0" borderId="0" xfId="0" applyFont="1"/>
    <xf numFmtId="165" fontId="3" fillId="0" borderId="1" xfId="1" applyNumberFormat="1" applyFont="1" applyBorder="1" applyAlignment="1">
      <alignment horizontal="center"/>
    </xf>
    <xf numFmtId="10" fontId="3" fillId="0" borderId="0" xfId="1" applyNumberFormat="1" applyFont="1"/>
    <xf numFmtId="0" fontId="2" fillId="0" borderId="0" xfId="0" applyFont="1"/>
    <xf numFmtId="10" fontId="3" fillId="0" borderId="0" xfId="1" applyNumberFormat="1" applyFont="1" applyBorder="1" applyAlignment="1">
      <alignment horizontal="center" vertical="center"/>
    </xf>
    <xf numFmtId="165" fontId="3" fillId="0" borderId="0" xfId="0" applyNumberFormat="1" applyFont="1"/>
    <xf numFmtId="2" fontId="9" fillId="4" borderId="1" xfId="2" applyNumberFormat="1" applyFont="1" applyFill="1" applyBorder="1" applyAlignment="1">
      <alignment horizontal="center"/>
    </xf>
    <xf numFmtId="165" fontId="3" fillId="0" borderId="0" xfId="1" applyNumberFormat="1" applyFont="1"/>
    <xf numFmtId="165" fontId="3" fillId="4" borderId="1" xfId="1" applyNumberFormat="1" applyFont="1" applyFill="1" applyBorder="1" applyAlignment="1">
      <alignment horizontal="center"/>
    </xf>
    <xf numFmtId="9" fontId="3" fillId="0" borderId="0" xfId="1" applyFont="1"/>
    <xf numFmtId="9" fontId="5" fillId="0" borderId="0" xfId="1" applyFont="1"/>
    <xf numFmtId="2" fontId="6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9" fontId="5" fillId="4" borderId="0" xfId="1" applyFont="1" applyFill="1"/>
    <xf numFmtId="9" fontId="3" fillId="4" borderId="0" xfId="1" applyFont="1" applyFill="1"/>
    <xf numFmtId="0" fontId="3" fillId="4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19"/>
  <sheetViews>
    <sheetView tabSelected="1" zoomScaleNormal="100" zoomScaleSheetLayoutView="90" workbookViewId="0">
      <selection activeCell="E223" sqref="E223"/>
    </sheetView>
  </sheetViews>
  <sheetFormatPr defaultRowHeight="12.75" x14ac:dyDescent="0.2"/>
  <cols>
    <col min="1" max="1" width="62.5703125" style="1" customWidth="1"/>
    <col min="2" max="2" width="15.5703125" style="1" customWidth="1"/>
    <col min="3" max="3" width="12.5703125" style="1" customWidth="1"/>
    <col min="4" max="4" width="11.7109375" style="1" customWidth="1"/>
    <col min="5" max="5" width="12.140625" style="1" customWidth="1"/>
    <col min="6" max="6" width="12" style="1" customWidth="1"/>
    <col min="7" max="7" width="11.140625" style="1" customWidth="1"/>
    <col min="8" max="8" width="11.5703125" style="1" customWidth="1"/>
    <col min="9" max="9" width="14.85546875" style="1" customWidth="1"/>
    <col min="10" max="10" width="13.42578125" style="1" hidden="1" customWidth="1"/>
    <col min="11" max="11" width="10.28515625" style="1" hidden="1" customWidth="1"/>
    <col min="12" max="12" width="9.140625" style="1" hidden="1" customWidth="1"/>
    <col min="13" max="13" width="14.28515625" style="1" hidden="1" customWidth="1"/>
    <col min="14" max="16" width="9.140625" style="1" hidden="1" customWidth="1"/>
    <col min="17" max="17" width="9.140625" style="1"/>
    <col min="18" max="18" width="13.85546875" style="1" customWidth="1"/>
    <col min="19" max="19" width="10.7109375" style="1" customWidth="1"/>
    <col min="20" max="20" width="12.28515625" style="1" customWidth="1"/>
    <col min="21" max="16384" width="9.140625" style="1"/>
  </cols>
  <sheetData>
    <row r="2" spans="1:16" ht="15.75" x14ac:dyDescent="0.2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16" ht="13.5" customHeight="1" thickBot="1" x14ac:dyDescent="0.3">
      <c r="H3" s="2" t="s">
        <v>1</v>
      </c>
    </row>
    <row r="4" spans="1:16" ht="15" x14ac:dyDescent="0.2">
      <c r="A4" s="71"/>
      <c r="B4" s="72" t="s">
        <v>2</v>
      </c>
      <c r="C4" s="73" t="s">
        <v>3</v>
      </c>
      <c r="D4" s="73"/>
      <c r="E4" s="73"/>
      <c r="F4" s="73"/>
      <c r="G4" s="73"/>
      <c r="H4" s="73"/>
      <c r="I4" s="73"/>
      <c r="J4" s="65" t="s">
        <v>4</v>
      </c>
      <c r="N4" s="1">
        <f>N57*J59</f>
        <v>3734432.8338499996</v>
      </c>
      <c r="O4" s="1">
        <f>O57*J71</f>
        <v>3440711.5618400006</v>
      </c>
      <c r="P4" s="1">
        <f>N4+O4</f>
        <v>7175144.3956899997</v>
      </c>
    </row>
    <row r="5" spans="1:16" ht="33.75" customHeight="1" x14ac:dyDescent="0.2">
      <c r="A5" s="71"/>
      <c r="B5" s="72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66"/>
      <c r="N5" s="1">
        <f>N57-N66</f>
        <v>6102.1669999999995</v>
      </c>
      <c r="O5" s="1">
        <f>O57-O66</f>
        <v>6023.9670000000015</v>
      </c>
      <c r="P5" s="1">
        <f>P57-P66</f>
        <v>12126.134</v>
      </c>
    </row>
    <row r="6" spans="1:16" ht="18.75" hidden="1" x14ac:dyDescent="0.2">
      <c r="A6" s="67" t="s">
        <v>12</v>
      </c>
      <c r="B6" s="67"/>
      <c r="C6" s="67"/>
      <c r="D6" s="67"/>
      <c r="E6" s="67"/>
      <c r="F6" s="67"/>
      <c r="G6" s="67"/>
      <c r="H6" s="67"/>
      <c r="I6" s="67"/>
      <c r="J6" s="4"/>
    </row>
    <row r="7" spans="1:16" hidden="1" x14ac:dyDescent="0.2">
      <c r="A7" s="68" t="s">
        <v>13</v>
      </c>
      <c r="B7" s="68"/>
      <c r="C7" s="68"/>
      <c r="D7" s="68"/>
      <c r="E7" s="68"/>
      <c r="F7" s="68"/>
      <c r="G7" s="68"/>
      <c r="H7" s="68"/>
      <c r="I7" s="68"/>
      <c r="J7" s="4"/>
    </row>
    <row r="8" spans="1:16" ht="15.75" hidden="1" x14ac:dyDescent="0.2">
      <c r="A8" s="5" t="s">
        <v>14</v>
      </c>
      <c r="B8" s="6" t="s">
        <v>15</v>
      </c>
      <c r="C8" s="7">
        <v>3031.9500000000003</v>
      </c>
      <c r="D8" s="7">
        <v>3109.92</v>
      </c>
      <c r="E8" s="7">
        <v>3280.5400000000004</v>
      </c>
      <c r="F8" s="7">
        <v>3569.6900000000005</v>
      </c>
      <c r="G8" s="7">
        <v>3572.91</v>
      </c>
      <c r="H8" s="7">
        <v>3652.4700000000003</v>
      </c>
      <c r="I8" s="7">
        <v>3660.47</v>
      </c>
      <c r="J8" s="4"/>
    </row>
    <row r="9" spans="1:16" ht="15" hidden="1" x14ac:dyDescent="0.2">
      <c r="A9" s="8" t="s">
        <v>16</v>
      </c>
      <c r="B9" s="6" t="s">
        <v>17</v>
      </c>
      <c r="C9" s="9">
        <v>114.01351488555218</v>
      </c>
      <c r="D9" s="9">
        <v>113.78436028494386</v>
      </c>
      <c r="E9" s="9">
        <v>113.31940102592448</v>
      </c>
      <c r="F9" s="9">
        <v>112.60034760884858</v>
      </c>
      <c r="G9" s="9">
        <v>112.63725351113634</v>
      </c>
      <c r="H9" s="9">
        <v>112.47228586209445</v>
      </c>
      <c r="I9" s="9">
        <v>112.45959962149608</v>
      </c>
      <c r="J9" s="4"/>
    </row>
    <row r="10" spans="1:16" ht="18.75" hidden="1" x14ac:dyDescent="0.2">
      <c r="A10" s="67" t="s">
        <v>18</v>
      </c>
      <c r="B10" s="67"/>
      <c r="C10" s="67"/>
      <c r="D10" s="67"/>
      <c r="E10" s="67"/>
      <c r="F10" s="67"/>
      <c r="G10" s="67"/>
      <c r="H10" s="67"/>
      <c r="I10" s="67"/>
      <c r="J10" s="4"/>
    </row>
    <row r="11" spans="1:16" hidden="1" x14ac:dyDescent="0.2">
      <c r="A11" s="68" t="s">
        <v>19</v>
      </c>
      <c r="B11" s="68"/>
      <c r="C11" s="68"/>
      <c r="D11" s="68"/>
      <c r="E11" s="68"/>
      <c r="F11" s="68"/>
      <c r="G11" s="68"/>
      <c r="H11" s="68"/>
      <c r="I11" s="68"/>
      <c r="J11" s="4"/>
    </row>
    <row r="12" spans="1:16" ht="15.75" hidden="1" x14ac:dyDescent="0.2">
      <c r="A12" s="5" t="s">
        <v>14</v>
      </c>
      <c r="B12" s="6" t="s">
        <v>15</v>
      </c>
      <c r="C12" s="10">
        <v>3031.9500000000003</v>
      </c>
      <c r="D12" s="10">
        <v>3109.92</v>
      </c>
      <c r="E12" s="10">
        <v>3280.5400000000004</v>
      </c>
      <c r="F12" s="10">
        <v>3569.6900000000005</v>
      </c>
      <c r="G12" s="10">
        <v>3572.91</v>
      </c>
      <c r="H12" s="10">
        <v>3652.4700000000003</v>
      </c>
      <c r="I12" s="10">
        <v>3660.47</v>
      </c>
      <c r="J12" s="4"/>
    </row>
    <row r="13" spans="1:16" ht="15" hidden="1" x14ac:dyDescent="0.2">
      <c r="A13" s="8" t="s">
        <v>20</v>
      </c>
      <c r="B13" s="6" t="s">
        <v>17</v>
      </c>
      <c r="C13" s="11">
        <v>100</v>
      </c>
      <c r="D13" s="11">
        <v>100</v>
      </c>
      <c r="E13" s="11">
        <v>100</v>
      </c>
      <c r="F13" s="11">
        <v>100</v>
      </c>
      <c r="G13" s="11">
        <v>100</v>
      </c>
      <c r="H13" s="11">
        <v>100</v>
      </c>
      <c r="I13" s="11">
        <v>100</v>
      </c>
      <c r="J13" s="4"/>
    </row>
    <row r="14" spans="1:16" ht="18.75" hidden="1" x14ac:dyDescent="0.2">
      <c r="A14" s="67" t="s">
        <v>21</v>
      </c>
      <c r="B14" s="67"/>
      <c r="C14" s="67"/>
      <c r="D14" s="67"/>
      <c r="E14" s="67"/>
      <c r="F14" s="67"/>
      <c r="G14" s="67"/>
      <c r="H14" s="67"/>
      <c r="I14" s="67"/>
      <c r="J14" s="4"/>
    </row>
    <row r="15" spans="1:16" ht="18.75" hidden="1" x14ac:dyDescent="0.3">
      <c r="A15" s="68" t="s">
        <v>22</v>
      </c>
      <c r="B15" s="69"/>
      <c r="C15" s="69"/>
      <c r="D15" s="69"/>
      <c r="E15" s="69"/>
      <c r="F15" s="69"/>
      <c r="G15" s="69"/>
      <c r="H15" s="69"/>
      <c r="I15" s="69"/>
      <c r="J15" s="4"/>
    </row>
    <row r="16" spans="1:16" ht="15.75" hidden="1" x14ac:dyDescent="0.2">
      <c r="A16" s="5" t="s">
        <v>14</v>
      </c>
      <c r="B16" s="6" t="s">
        <v>15</v>
      </c>
      <c r="C16" s="10">
        <v>3485.53</v>
      </c>
      <c r="D16" s="10">
        <v>3575.32</v>
      </c>
      <c r="E16" s="10">
        <v>3771.77</v>
      </c>
      <c r="F16" s="10">
        <v>3917.59</v>
      </c>
      <c r="G16" s="10">
        <v>3920.99</v>
      </c>
      <c r="H16" s="10">
        <v>4144.1499999999996</v>
      </c>
      <c r="I16" s="10">
        <v>4152.92</v>
      </c>
      <c r="J16" s="4"/>
    </row>
    <row r="17" spans="1:10" ht="15" hidden="1" x14ac:dyDescent="0.2">
      <c r="A17" s="8" t="s">
        <v>20</v>
      </c>
      <c r="B17" s="6" t="s">
        <v>17</v>
      </c>
      <c r="C17" s="11">
        <v>114.96000923498077</v>
      </c>
      <c r="D17" s="11">
        <v>114.96501517723929</v>
      </c>
      <c r="E17" s="11">
        <v>114.97405914879866</v>
      </c>
      <c r="F17" s="11">
        <v>109.74594432569774</v>
      </c>
      <c r="G17" s="11">
        <v>109.74219893588139</v>
      </c>
      <c r="H17" s="11">
        <v>113.46157531752483</v>
      </c>
      <c r="I17" s="11">
        <v>113.45319043729359</v>
      </c>
      <c r="J17" s="4"/>
    </row>
    <row r="18" spans="1:10" ht="18.75" hidden="1" x14ac:dyDescent="0.2">
      <c r="A18" s="67" t="s">
        <v>23</v>
      </c>
      <c r="B18" s="67"/>
      <c r="C18" s="67"/>
      <c r="D18" s="67"/>
      <c r="E18" s="67"/>
      <c r="F18" s="67"/>
      <c r="G18" s="67"/>
      <c r="H18" s="67"/>
      <c r="I18" s="67"/>
      <c r="J18" s="4"/>
    </row>
    <row r="19" spans="1:10" ht="14.25" hidden="1" customHeight="1" x14ac:dyDescent="0.2">
      <c r="A19" s="12" t="s">
        <v>24</v>
      </c>
      <c r="B19" s="6" t="s">
        <v>15</v>
      </c>
      <c r="C19" s="74">
        <v>3122</v>
      </c>
      <c r="D19" s="74"/>
      <c r="E19" s="74"/>
      <c r="F19" s="74"/>
      <c r="G19" s="74"/>
      <c r="H19" s="74"/>
      <c r="I19" s="74"/>
      <c r="J19" s="4"/>
    </row>
    <row r="20" spans="1:10" ht="15" hidden="1" customHeight="1" x14ac:dyDescent="0.2">
      <c r="A20" s="8" t="s">
        <v>25</v>
      </c>
      <c r="B20" s="6" t="s">
        <v>17</v>
      </c>
      <c r="C20" s="77">
        <v>100</v>
      </c>
      <c r="D20" s="77"/>
      <c r="E20" s="77"/>
      <c r="F20" s="77"/>
      <c r="G20" s="77"/>
      <c r="H20" s="77"/>
      <c r="I20" s="77"/>
      <c r="J20" s="4"/>
    </row>
    <row r="21" spans="1:10" ht="14.25" hidden="1" customHeight="1" x14ac:dyDescent="0.2">
      <c r="A21" s="13" t="s">
        <v>26</v>
      </c>
      <c r="B21" s="6" t="s">
        <v>15</v>
      </c>
      <c r="C21" s="7">
        <v>305.82</v>
      </c>
      <c r="D21" s="7">
        <v>393.82</v>
      </c>
      <c r="E21" s="7">
        <v>587.55999999999995</v>
      </c>
      <c r="F21" s="7">
        <v>728.86</v>
      </c>
      <c r="G21" s="7">
        <v>730</v>
      </c>
      <c r="H21" s="7">
        <v>950.91</v>
      </c>
      <c r="I21" s="7">
        <v>957.41</v>
      </c>
      <c r="J21" s="4"/>
    </row>
    <row r="22" spans="1:10" ht="15" hidden="1" customHeight="1" x14ac:dyDescent="0.2">
      <c r="A22" s="8" t="s">
        <v>25</v>
      </c>
      <c r="B22" s="6" t="s">
        <v>17</v>
      </c>
      <c r="C22" s="9">
        <v>100</v>
      </c>
      <c r="D22" s="9">
        <v>100</v>
      </c>
      <c r="E22" s="9">
        <v>100</v>
      </c>
      <c r="F22" s="9">
        <v>100</v>
      </c>
      <c r="G22" s="9">
        <v>100</v>
      </c>
      <c r="H22" s="9">
        <v>100</v>
      </c>
      <c r="I22" s="9">
        <v>100</v>
      </c>
      <c r="J22" s="4"/>
    </row>
    <row r="23" spans="1:10" ht="14.25" hidden="1" customHeight="1" x14ac:dyDescent="0.2">
      <c r="A23" s="13" t="s">
        <v>27</v>
      </c>
      <c r="B23" s="6" t="s">
        <v>15</v>
      </c>
      <c r="C23" s="74">
        <v>21.56</v>
      </c>
      <c r="D23" s="74"/>
      <c r="E23" s="74"/>
      <c r="F23" s="74"/>
      <c r="G23" s="74"/>
      <c r="H23" s="74"/>
      <c r="I23" s="74"/>
      <c r="J23" s="4"/>
    </row>
    <row r="24" spans="1:10" ht="15" hidden="1" customHeight="1" x14ac:dyDescent="0.2">
      <c r="A24" s="8" t="s">
        <v>25</v>
      </c>
      <c r="B24" s="6" t="s">
        <v>17</v>
      </c>
      <c r="C24" s="78">
        <v>100</v>
      </c>
      <c r="D24" s="78"/>
      <c r="E24" s="78"/>
      <c r="F24" s="78"/>
      <c r="G24" s="78"/>
      <c r="H24" s="78"/>
      <c r="I24" s="78"/>
      <c r="J24" s="4"/>
    </row>
    <row r="25" spans="1:10" ht="14.25" hidden="1" customHeight="1" x14ac:dyDescent="0.2">
      <c r="A25" s="13" t="s">
        <v>28</v>
      </c>
      <c r="B25" s="6" t="s">
        <v>15</v>
      </c>
      <c r="C25" s="7"/>
      <c r="D25" s="7"/>
      <c r="E25" s="7"/>
      <c r="F25" s="7"/>
      <c r="G25" s="7"/>
      <c r="H25" s="7"/>
      <c r="I25" s="7"/>
      <c r="J25" s="4"/>
    </row>
    <row r="26" spans="1:10" ht="15" hidden="1" customHeight="1" x14ac:dyDescent="0.2">
      <c r="A26" s="8" t="s">
        <v>29</v>
      </c>
      <c r="B26" s="6" t="s">
        <v>17</v>
      </c>
      <c r="C26" s="9"/>
      <c r="D26" s="9"/>
      <c r="E26" s="9"/>
      <c r="F26" s="9"/>
      <c r="G26" s="9"/>
      <c r="H26" s="9"/>
      <c r="I26" s="9"/>
      <c r="J26" s="4"/>
    </row>
    <row r="27" spans="1:10" ht="14.25" hidden="1" customHeight="1" x14ac:dyDescent="0.2">
      <c r="A27" s="13" t="s">
        <v>30</v>
      </c>
      <c r="B27" s="6" t="s">
        <v>15</v>
      </c>
      <c r="C27" s="7">
        <v>36.15</v>
      </c>
      <c r="D27" s="7">
        <v>37.94</v>
      </c>
      <c r="E27" s="7">
        <v>40.65</v>
      </c>
      <c r="F27" s="7">
        <v>45.17</v>
      </c>
      <c r="G27" s="7">
        <v>47.43</v>
      </c>
      <c r="H27" s="7">
        <v>49.68</v>
      </c>
      <c r="I27" s="7">
        <v>51.95</v>
      </c>
      <c r="J27" s="4"/>
    </row>
    <row r="28" spans="1:10" ht="15" hidden="1" customHeight="1" x14ac:dyDescent="0.2">
      <c r="A28" s="8" t="s">
        <v>25</v>
      </c>
      <c r="B28" s="6" t="s">
        <v>17</v>
      </c>
      <c r="C28" s="9">
        <v>100</v>
      </c>
      <c r="D28" s="9">
        <v>100</v>
      </c>
      <c r="E28" s="9">
        <v>100</v>
      </c>
      <c r="F28" s="9">
        <v>100</v>
      </c>
      <c r="G28" s="9">
        <v>100</v>
      </c>
      <c r="H28" s="9">
        <v>100</v>
      </c>
      <c r="I28" s="9">
        <v>100</v>
      </c>
      <c r="J28" s="4"/>
    </row>
    <row r="29" spans="1:10" ht="15" hidden="1" customHeight="1" x14ac:dyDescent="0.3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4"/>
    </row>
    <row r="30" spans="1:10" ht="15" hidden="1" customHeight="1" x14ac:dyDescent="0.2">
      <c r="A30" s="5" t="s">
        <v>14</v>
      </c>
      <c r="B30" s="6" t="s">
        <v>15</v>
      </c>
      <c r="C30" s="7">
        <v>3485.53</v>
      </c>
      <c r="D30" s="7">
        <v>3575.32</v>
      </c>
      <c r="E30" s="7">
        <v>3771.77</v>
      </c>
      <c r="F30" s="7">
        <v>3917.59</v>
      </c>
      <c r="G30" s="7">
        <v>3920.99</v>
      </c>
      <c r="H30" s="7">
        <v>4144.1499999999996</v>
      </c>
      <c r="I30" s="7">
        <v>4152.92</v>
      </c>
      <c r="J30" s="4"/>
    </row>
    <row r="31" spans="1:10" ht="15" hidden="1" x14ac:dyDescent="0.2">
      <c r="A31" s="8" t="s">
        <v>16</v>
      </c>
      <c r="B31" s="6" t="s">
        <v>17</v>
      </c>
      <c r="C31" s="9">
        <v>100</v>
      </c>
      <c r="D31" s="9">
        <v>100</v>
      </c>
      <c r="E31" s="9">
        <v>100</v>
      </c>
      <c r="F31" s="9">
        <v>100</v>
      </c>
      <c r="G31" s="9">
        <v>100</v>
      </c>
      <c r="H31" s="9">
        <v>100</v>
      </c>
      <c r="I31" s="9">
        <v>100</v>
      </c>
      <c r="J31" s="4"/>
    </row>
    <row r="32" spans="1:10" ht="18.75" hidden="1" x14ac:dyDescent="0.2">
      <c r="A32" s="67" t="s">
        <v>32</v>
      </c>
      <c r="B32" s="67"/>
      <c r="C32" s="67"/>
      <c r="D32" s="67"/>
      <c r="E32" s="67"/>
      <c r="F32" s="67"/>
      <c r="G32" s="67"/>
      <c r="H32" s="67"/>
      <c r="I32" s="67"/>
      <c r="J32" s="4"/>
    </row>
    <row r="33" spans="1:10" ht="14.25" hidden="1" customHeight="1" x14ac:dyDescent="0.2">
      <c r="A33" s="12" t="s">
        <v>24</v>
      </c>
      <c r="B33" s="6" t="s">
        <v>15</v>
      </c>
      <c r="C33" s="74">
        <v>3028</v>
      </c>
      <c r="D33" s="74"/>
      <c r="E33" s="74"/>
      <c r="F33" s="74"/>
      <c r="G33" s="74"/>
      <c r="H33" s="74"/>
      <c r="I33" s="74"/>
      <c r="J33" s="4"/>
    </row>
    <row r="34" spans="1:10" ht="15" hidden="1" customHeight="1" x14ac:dyDescent="0.2">
      <c r="A34" s="8" t="s">
        <v>33</v>
      </c>
      <c r="B34" s="6" t="s">
        <v>17</v>
      </c>
      <c r="C34" s="75">
        <v>990.12491007782353</v>
      </c>
      <c r="D34" s="75"/>
      <c r="E34" s="75"/>
      <c r="F34" s="75"/>
      <c r="G34" s="75"/>
      <c r="H34" s="75"/>
      <c r="I34" s="75"/>
      <c r="J34" s="4"/>
    </row>
    <row r="35" spans="1:10" ht="14.25" hidden="1" customHeight="1" x14ac:dyDescent="0.2">
      <c r="A35" s="13" t="s">
        <v>26</v>
      </c>
      <c r="B35" s="6" t="s">
        <v>15</v>
      </c>
      <c r="C35" s="7">
        <v>305.82</v>
      </c>
      <c r="D35" s="7">
        <v>393.82</v>
      </c>
      <c r="E35" s="7">
        <v>587.55999999999995</v>
      </c>
      <c r="F35" s="7">
        <v>728.86</v>
      </c>
      <c r="G35" s="7">
        <v>730</v>
      </c>
      <c r="H35" s="7">
        <v>950.91</v>
      </c>
      <c r="I35" s="7">
        <v>957.41</v>
      </c>
      <c r="J35" s="4"/>
    </row>
    <row r="36" spans="1:10" ht="15" hidden="1" customHeight="1" x14ac:dyDescent="0.2">
      <c r="A36" s="8" t="s">
        <v>33</v>
      </c>
      <c r="B36" s="6" t="s">
        <v>17</v>
      </c>
      <c r="C36" s="9">
        <v>1418.4601113172541</v>
      </c>
      <c r="D36" s="9" t="e">
        <v>#DIV/0!</v>
      </c>
      <c r="E36" s="9" t="e">
        <v>#DIV/0!</v>
      </c>
      <c r="F36" s="9" t="e">
        <v>#DIV/0!</v>
      </c>
      <c r="G36" s="9" t="e">
        <v>#DIV/0!</v>
      </c>
      <c r="H36" s="9" t="e">
        <v>#DIV/0!</v>
      </c>
      <c r="I36" s="9" t="e">
        <v>#DIV/0!</v>
      </c>
      <c r="J36" s="4"/>
    </row>
    <row r="37" spans="1:10" ht="14.25" hidden="1" customHeight="1" x14ac:dyDescent="0.2">
      <c r="A37" s="13" t="s">
        <v>27</v>
      </c>
      <c r="B37" s="6" t="s">
        <v>15</v>
      </c>
      <c r="C37" s="74">
        <v>22.47</v>
      </c>
      <c r="D37" s="74"/>
      <c r="E37" s="74"/>
      <c r="F37" s="74"/>
      <c r="G37" s="74"/>
      <c r="H37" s="74"/>
      <c r="I37" s="74"/>
      <c r="J37" s="4"/>
    </row>
    <row r="38" spans="1:10" ht="15" hidden="1" customHeight="1" x14ac:dyDescent="0.2">
      <c r="A38" s="8" t="s">
        <v>33</v>
      </c>
      <c r="B38" s="6" t="s">
        <v>17</v>
      </c>
      <c r="C38" s="76">
        <v>6.8635836031522999</v>
      </c>
      <c r="D38" s="76"/>
      <c r="E38" s="76"/>
      <c r="F38" s="76"/>
      <c r="G38" s="76"/>
      <c r="H38" s="76"/>
      <c r="I38" s="76"/>
      <c r="J38" s="4"/>
    </row>
    <row r="39" spans="1:10" ht="14.25" hidden="1" customHeight="1" x14ac:dyDescent="0.2">
      <c r="A39" s="13" t="s">
        <v>30</v>
      </c>
      <c r="B39" s="6" t="s">
        <v>15</v>
      </c>
      <c r="C39" s="7">
        <v>36.15</v>
      </c>
      <c r="D39" s="7">
        <v>37.94</v>
      </c>
      <c r="E39" s="7">
        <v>40.65</v>
      </c>
      <c r="F39" s="7">
        <v>45.17</v>
      </c>
      <c r="G39" s="7">
        <v>47.43</v>
      </c>
      <c r="H39" s="7">
        <v>49.68</v>
      </c>
      <c r="I39" s="7">
        <v>51.95</v>
      </c>
      <c r="J39" s="4"/>
    </row>
    <row r="40" spans="1:10" ht="15" hidden="1" customHeight="1" x14ac:dyDescent="0.2">
      <c r="A40" s="8" t="s">
        <v>33</v>
      </c>
      <c r="B40" s="6" t="s">
        <v>17</v>
      </c>
      <c r="C40" s="9">
        <v>1.03714499660023</v>
      </c>
      <c r="D40" s="9">
        <v>1.0611637559714935</v>
      </c>
      <c r="E40" s="9">
        <v>1.0777433406596904</v>
      </c>
      <c r="F40" s="9">
        <v>1.1530047810005641</v>
      </c>
      <c r="G40" s="9">
        <v>1.2096434828959013</v>
      </c>
      <c r="H40" s="9">
        <v>1.198798306045872</v>
      </c>
      <c r="I40" s="9">
        <v>1.2509270585515735</v>
      </c>
      <c r="J40" s="4"/>
    </row>
    <row r="41" spans="1:10" ht="15" hidden="1" customHeight="1" x14ac:dyDescent="0.3">
      <c r="A41" s="68" t="s">
        <v>34</v>
      </c>
      <c r="B41" s="69"/>
      <c r="C41" s="69"/>
      <c r="D41" s="69"/>
      <c r="E41" s="69"/>
      <c r="F41" s="69"/>
      <c r="G41" s="69"/>
      <c r="H41" s="69"/>
      <c r="I41" s="69"/>
      <c r="J41" s="4"/>
    </row>
    <row r="42" spans="1:10" ht="15.75" hidden="1" x14ac:dyDescent="0.2">
      <c r="A42" s="5" t="s">
        <v>14</v>
      </c>
      <c r="B42" s="6" t="s">
        <v>15</v>
      </c>
      <c r="C42" s="10">
        <v>3392.44</v>
      </c>
      <c r="D42" s="10">
        <v>3482.23</v>
      </c>
      <c r="E42" s="10">
        <v>3678.68</v>
      </c>
      <c r="F42" s="10">
        <v>3824.5</v>
      </c>
      <c r="G42" s="10">
        <v>3827.8999999999996</v>
      </c>
      <c r="H42" s="10">
        <v>4051.0599999999995</v>
      </c>
      <c r="I42" s="10">
        <v>4059.8299999999995</v>
      </c>
      <c r="J42" s="4"/>
    </row>
    <row r="43" spans="1:10" ht="15" hidden="1" x14ac:dyDescent="0.2">
      <c r="A43" s="8" t="s">
        <v>35</v>
      </c>
      <c r="B43" s="6" t="s">
        <v>17</v>
      </c>
      <c r="C43" s="11">
        <v>97.329244046099149</v>
      </c>
      <c r="D43" s="11">
        <v>97.396316973026188</v>
      </c>
      <c r="E43" s="11">
        <v>97.531927980762347</v>
      </c>
      <c r="F43" s="11">
        <v>97.623794220426333</v>
      </c>
      <c r="G43" s="11">
        <v>97.625854694860223</v>
      </c>
      <c r="H43" s="11">
        <v>97.753701000205112</v>
      </c>
      <c r="I43" s="11">
        <v>97.75844466062432</v>
      </c>
      <c r="J43" s="4"/>
    </row>
    <row r="44" spans="1:10" ht="18.75" hidden="1" x14ac:dyDescent="0.2">
      <c r="A44" s="67" t="s">
        <v>36</v>
      </c>
      <c r="B44" s="67"/>
      <c r="C44" s="67"/>
      <c r="D44" s="67"/>
      <c r="E44" s="67"/>
      <c r="F44" s="67"/>
      <c r="G44" s="67"/>
      <c r="H44" s="67"/>
      <c r="I44" s="67"/>
      <c r="J44" s="4"/>
    </row>
    <row r="45" spans="1:10" ht="14.25" hidden="1" customHeight="1" x14ac:dyDescent="0.2">
      <c r="A45" s="12" t="s">
        <v>24</v>
      </c>
      <c r="B45" s="6" t="s">
        <v>15</v>
      </c>
      <c r="C45" s="74">
        <v>3478</v>
      </c>
      <c r="D45" s="74"/>
      <c r="E45" s="74"/>
      <c r="F45" s="74"/>
      <c r="G45" s="74"/>
      <c r="H45" s="74"/>
      <c r="I45" s="74"/>
      <c r="J45" s="4"/>
    </row>
    <row r="46" spans="1:10" ht="15" hidden="1" customHeight="1" x14ac:dyDescent="0.2">
      <c r="A46" s="8" t="s">
        <v>33</v>
      </c>
      <c r="B46" s="6" t="s">
        <v>17</v>
      </c>
      <c r="C46" s="75">
        <v>111.40294682895579</v>
      </c>
      <c r="D46" s="75"/>
      <c r="E46" s="75"/>
      <c r="F46" s="75"/>
      <c r="G46" s="75"/>
      <c r="H46" s="75"/>
      <c r="I46" s="75"/>
      <c r="J46" s="4"/>
    </row>
    <row r="47" spans="1:10" ht="14.25" hidden="1" customHeight="1" x14ac:dyDescent="0.2">
      <c r="A47" s="13" t="s">
        <v>26</v>
      </c>
      <c r="B47" s="6" t="s">
        <v>15</v>
      </c>
      <c r="C47" s="14">
        <v>345.58</v>
      </c>
      <c r="D47" s="14">
        <v>445.01</v>
      </c>
      <c r="E47" s="14">
        <v>663.94</v>
      </c>
      <c r="F47" s="14">
        <v>823.6</v>
      </c>
      <c r="G47" s="14">
        <v>824.89</v>
      </c>
      <c r="H47" s="14">
        <v>1074.51</v>
      </c>
      <c r="I47" s="14">
        <v>1081.8599999999999</v>
      </c>
      <c r="J47" s="4"/>
    </row>
    <row r="48" spans="1:10" ht="15" hidden="1" customHeight="1" x14ac:dyDescent="0.2">
      <c r="A48" s="8" t="s">
        <v>33</v>
      </c>
      <c r="B48" s="6" t="s">
        <v>17</v>
      </c>
      <c r="C48" s="9">
        <v>113.00111176509058</v>
      </c>
      <c r="D48" s="9">
        <v>112.99832410746026</v>
      </c>
      <c r="E48" s="9">
        <v>112.99952345292397</v>
      </c>
      <c r="F48" s="9">
        <v>112.99838103339461</v>
      </c>
      <c r="G48" s="9">
        <v>112.99863013698629</v>
      </c>
      <c r="H48" s="9">
        <v>112.99807552765246</v>
      </c>
      <c r="I48" s="9">
        <v>112.99861083548322</v>
      </c>
      <c r="J48" s="4"/>
    </row>
    <row r="49" spans="1:16" ht="14.25" hidden="1" customHeight="1" x14ac:dyDescent="0.2">
      <c r="A49" s="13" t="s">
        <v>27</v>
      </c>
      <c r="B49" s="6" t="s">
        <v>15</v>
      </c>
      <c r="C49" s="74">
        <v>22.47</v>
      </c>
      <c r="D49" s="74"/>
      <c r="E49" s="74"/>
      <c r="F49" s="74"/>
      <c r="G49" s="74"/>
      <c r="H49" s="74"/>
      <c r="I49" s="74"/>
      <c r="J49" s="4"/>
    </row>
    <row r="50" spans="1:16" ht="15" hidden="1" customHeight="1" x14ac:dyDescent="0.2">
      <c r="A50" s="8" t="s">
        <v>33</v>
      </c>
      <c r="B50" s="6" t="s">
        <v>17</v>
      </c>
      <c r="C50" s="76">
        <v>104.22077922077921</v>
      </c>
      <c r="D50" s="76"/>
      <c r="E50" s="76"/>
      <c r="F50" s="76"/>
      <c r="G50" s="76"/>
      <c r="H50" s="76"/>
      <c r="I50" s="76"/>
      <c r="J50" s="4"/>
    </row>
    <row r="51" spans="1:16" ht="14.25" hidden="1" customHeight="1" x14ac:dyDescent="0.2">
      <c r="A51" s="13" t="s">
        <v>30</v>
      </c>
      <c r="B51" s="6" t="s">
        <v>15</v>
      </c>
      <c r="C51" s="10">
        <v>37.31</v>
      </c>
      <c r="D51" s="10">
        <v>40.21</v>
      </c>
      <c r="E51" s="10">
        <v>43.61</v>
      </c>
      <c r="F51" s="10">
        <v>48.93</v>
      </c>
      <c r="G51" s="10">
        <v>51.84</v>
      </c>
      <c r="H51" s="10">
        <v>54.51</v>
      </c>
      <c r="I51" s="10">
        <v>57.17</v>
      </c>
      <c r="J51" s="4"/>
    </row>
    <row r="52" spans="1:16" ht="15" hidden="1" customHeight="1" x14ac:dyDescent="0.2">
      <c r="A52" s="8" t="s">
        <v>33</v>
      </c>
      <c r="B52" s="6" t="s">
        <v>17</v>
      </c>
      <c r="C52" s="9">
        <v>103.20885200553252</v>
      </c>
      <c r="D52" s="9">
        <v>105.98313125988403</v>
      </c>
      <c r="E52" s="9">
        <v>107.28167281672818</v>
      </c>
      <c r="F52" s="9">
        <v>108.32410892185078</v>
      </c>
      <c r="G52" s="9">
        <v>109.29791271347248</v>
      </c>
      <c r="H52" s="9">
        <v>109.72222222222221</v>
      </c>
      <c r="I52" s="9">
        <v>110.04812319538017</v>
      </c>
      <c r="J52" s="4"/>
    </row>
    <row r="53" spans="1:16" ht="15" hidden="1" customHeight="1" x14ac:dyDescent="0.3">
      <c r="A53" s="68" t="s">
        <v>37</v>
      </c>
      <c r="B53" s="69"/>
      <c r="C53" s="69"/>
      <c r="D53" s="69"/>
      <c r="E53" s="69"/>
      <c r="F53" s="69"/>
      <c r="G53" s="69"/>
      <c r="H53" s="69"/>
      <c r="I53" s="69"/>
      <c r="J53" s="4"/>
    </row>
    <row r="54" spans="1:16" ht="15.75" hidden="1" x14ac:dyDescent="0.2">
      <c r="A54" s="5" t="s">
        <v>14</v>
      </c>
      <c r="B54" s="6" t="s">
        <v>15</v>
      </c>
      <c r="C54" s="10">
        <v>3883.3599999999997</v>
      </c>
      <c r="D54" s="10">
        <v>3985.69</v>
      </c>
      <c r="E54" s="10">
        <v>4208.0200000000004</v>
      </c>
      <c r="F54" s="10">
        <v>4373.0000000000009</v>
      </c>
      <c r="G54" s="10">
        <v>4377.2000000000007</v>
      </c>
      <c r="H54" s="10">
        <v>4629.4900000000007</v>
      </c>
      <c r="I54" s="10">
        <v>4639.5</v>
      </c>
      <c r="J54" s="4"/>
    </row>
    <row r="55" spans="1:16" ht="15" hidden="1" x14ac:dyDescent="0.2">
      <c r="A55" s="8" t="s">
        <v>20</v>
      </c>
      <c r="B55" s="6" t="s">
        <v>17</v>
      </c>
      <c r="C55" s="11">
        <v>114.47100022402753</v>
      </c>
      <c r="D55" s="11">
        <v>114.45797664140507</v>
      </c>
      <c r="E55" s="11">
        <v>114.38940054584799</v>
      </c>
      <c r="F55" s="11">
        <v>114.34174401882602</v>
      </c>
      <c r="G55" s="11">
        <v>114.34990464745687</v>
      </c>
      <c r="H55" s="11">
        <v>114.27848513722338</v>
      </c>
      <c r="I55" s="11">
        <v>114.27818406189422</v>
      </c>
      <c r="J55" s="15"/>
    </row>
    <row r="56" spans="1:16" ht="19.5" hidden="1" thickBot="1" x14ac:dyDescent="0.25">
      <c r="A56" s="67" t="s">
        <v>38</v>
      </c>
      <c r="B56" s="67"/>
      <c r="C56" s="67"/>
      <c r="D56" s="67"/>
      <c r="E56" s="67"/>
      <c r="F56" s="67"/>
      <c r="G56" s="67"/>
      <c r="H56" s="67"/>
      <c r="I56" s="67"/>
      <c r="J56" s="16"/>
      <c r="O56" s="1" t="s">
        <v>39</v>
      </c>
    </row>
    <row r="57" spans="1:16" ht="14.25" hidden="1" customHeight="1" x14ac:dyDescent="0.2">
      <c r="A57" s="12" t="s">
        <v>24</v>
      </c>
      <c r="B57" s="6" t="s">
        <v>15</v>
      </c>
      <c r="C57" s="74">
        <v>3586</v>
      </c>
      <c r="D57" s="74"/>
      <c r="E57" s="74"/>
      <c r="F57" s="74"/>
      <c r="G57" s="74"/>
      <c r="H57" s="74"/>
      <c r="I57" s="74"/>
      <c r="J57" s="17">
        <f>C57</f>
        <v>3586</v>
      </c>
      <c r="N57" s="1">
        <v>7229.567</v>
      </c>
      <c r="O57" s="1">
        <v>6860.5670000000018</v>
      </c>
      <c r="P57" s="1">
        <v>14090.134</v>
      </c>
    </row>
    <row r="58" spans="1:16" ht="15" hidden="1" customHeight="1" x14ac:dyDescent="0.2">
      <c r="A58" s="8" t="s">
        <v>40</v>
      </c>
      <c r="B58" s="6" t="s">
        <v>17</v>
      </c>
      <c r="C58" s="77">
        <v>100</v>
      </c>
      <c r="D58" s="77"/>
      <c r="E58" s="77"/>
      <c r="F58" s="77"/>
      <c r="G58" s="77"/>
      <c r="H58" s="77"/>
      <c r="I58" s="77"/>
      <c r="J58" s="18"/>
    </row>
    <row r="59" spans="1:16" ht="14.25" hidden="1" customHeight="1" x14ac:dyDescent="0.2">
      <c r="A59" s="13" t="s">
        <v>26</v>
      </c>
      <c r="B59" s="6" t="s">
        <v>15</v>
      </c>
      <c r="C59" s="14">
        <v>345.58</v>
      </c>
      <c r="D59" s="14">
        <v>445.01</v>
      </c>
      <c r="E59" s="14">
        <v>663.94</v>
      </c>
      <c r="F59" s="14">
        <v>823.6</v>
      </c>
      <c r="G59" s="14">
        <v>824.89</v>
      </c>
      <c r="H59" s="14">
        <v>1074.51</v>
      </c>
      <c r="I59" s="14">
        <v>1081.8599999999999</v>
      </c>
      <c r="J59" s="19">
        <v>516.54999999999995</v>
      </c>
      <c r="K59" s="1">
        <f>J59*N57</f>
        <v>3734432.8338499996</v>
      </c>
      <c r="N59" s="1">
        <v>3832.0419999999999</v>
      </c>
      <c r="O59" s="1">
        <v>4001.6840000000002</v>
      </c>
      <c r="P59" s="1">
        <v>7833.7260000000006</v>
      </c>
    </row>
    <row r="60" spans="1:16" ht="15" hidden="1" customHeight="1" x14ac:dyDescent="0.2">
      <c r="A60" s="8" t="s">
        <v>40</v>
      </c>
      <c r="B60" s="6" t="s">
        <v>17</v>
      </c>
      <c r="C60" s="9">
        <v>100</v>
      </c>
      <c r="D60" s="9">
        <v>100</v>
      </c>
      <c r="E60" s="9">
        <v>100</v>
      </c>
      <c r="F60" s="9">
        <v>100</v>
      </c>
      <c r="G60" s="9">
        <v>100</v>
      </c>
      <c r="H60" s="9">
        <v>100</v>
      </c>
      <c r="I60" s="9">
        <v>100</v>
      </c>
      <c r="J60" s="18"/>
      <c r="K60" s="1">
        <f>O57*J71</f>
        <v>3440711.5618400006</v>
      </c>
      <c r="N60" s="1">
        <v>874.34400000000016</v>
      </c>
      <c r="O60" s="1">
        <v>808.10299999999995</v>
      </c>
      <c r="P60" s="1">
        <v>1682.4470000000001</v>
      </c>
    </row>
    <row r="61" spans="1:16" ht="14.25" hidden="1" customHeight="1" x14ac:dyDescent="0.2">
      <c r="A61" s="13" t="s">
        <v>27</v>
      </c>
      <c r="B61" s="6" t="s">
        <v>15</v>
      </c>
      <c r="C61" s="74">
        <v>22.47</v>
      </c>
      <c r="D61" s="74"/>
      <c r="E61" s="74"/>
      <c r="F61" s="74"/>
      <c r="G61" s="74"/>
      <c r="H61" s="74"/>
      <c r="I61" s="74"/>
      <c r="J61" s="19">
        <f>C61</f>
        <v>22.47</v>
      </c>
      <c r="K61" s="1">
        <f>K59+K60</f>
        <v>7175144.3956899997</v>
      </c>
      <c r="N61" s="1">
        <v>597.52300000000014</v>
      </c>
      <c r="O61" s="1">
        <v>462.42599999999999</v>
      </c>
      <c r="P61" s="1">
        <v>1059.9490000000001</v>
      </c>
    </row>
    <row r="62" spans="1:16" ht="15" hidden="1" customHeight="1" x14ac:dyDescent="0.2">
      <c r="A62" s="8" t="s">
        <v>40</v>
      </c>
      <c r="B62" s="6" t="s">
        <v>17</v>
      </c>
      <c r="C62" s="76">
        <v>100</v>
      </c>
      <c r="D62" s="76"/>
      <c r="E62" s="76"/>
      <c r="F62" s="76"/>
      <c r="G62" s="76"/>
      <c r="H62" s="76"/>
      <c r="I62" s="76"/>
      <c r="J62" s="18"/>
      <c r="K62" s="1">
        <f>K61/P57</f>
        <v>509.23180685790493</v>
      </c>
      <c r="N62" s="1">
        <v>504.76299999999998</v>
      </c>
      <c r="O62" s="1">
        <v>485.09800000000001</v>
      </c>
      <c r="P62" s="1">
        <v>989.86099999999999</v>
      </c>
    </row>
    <row r="63" spans="1:16" ht="14.25" hidden="1" customHeight="1" x14ac:dyDescent="0.2">
      <c r="A63" s="13" t="s">
        <v>30</v>
      </c>
      <c r="B63" s="6" t="s">
        <v>15</v>
      </c>
      <c r="C63" s="10">
        <v>37.31</v>
      </c>
      <c r="D63" s="10">
        <v>40.21</v>
      </c>
      <c r="E63" s="10">
        <v>43.61</v>
      </c>
      <c r="F63" s="10">
        <v>48.93</v>
      </c>
      <c r="G63" s="10">
        <v>51.84</v>
      </c>
      <c r="H63" s="10">
        <v>54.51</v>
      </c>
      <c r="I63" s="10">
        <v>57.17</v>
      </c>
      <c r="J63" s="19">
        <v>40.07</v>
      </c>
      <c r="N63" s="1">
        <v>159.346</v>
      </c>
      <c r="O63" s="1">
        <v>159.90199999999999</v>
      </c>
      <c r="P63" s="1">
        <v>319.24799999999999</v>
      </c>
    </row>
    <row r="64" spans="1:16" ht="15" hidden="1" customHeight="1" x14ac:dyDescent="0.2">
      <c r="A64" s="8" t="s">
        <v>40</v>
      </c>
      <c r="B64" s="6" t="s">
        <v>17</v>
      </c>
      <c r="C64" s="9">
        <v>100</v>
      </c>
      <c r="D64" s="9">
        <v>100</v>
      </c>
      <c r="E64" s="9">
        <v>100</v>
      </c>
      <c r="F64" s="9">
        <v>100</v>
      </c>
      <c r="G64" s="9">
        <v>100</v>
      </c>
      <c r="H64" s="9">
        <v>100</v>
      </c>
      <c r="I64" s="9">
        <v>100</v>
      </c>
      <c r="J64" s="18"/>
      <c r="N64" s="1">
        <v>118.47500000000001</v>
      </c>
      <c r="O64" s="1">
        <v>90.176000000000002</v>
      </c>
      <c r="P64" s="1">
        <v>208.65100000000001</v>
      </c>
    </row>
    <row r="65" spans="1:21" ht="15.75" hidden="1" x14ac:dyDescent="0.2">
      <c r="A65" s="5" t="s">
        <v>14</v>
      </c>
      <c r="B65" s="6" t="s">
        <v>15</v>
      </c>
      <c r="C65" s="10">
        <v>3991.3599999999997</v>
      </c>
      <c r="D65" s="10">
        <v>4093.69</v>
      </c>
      <c r="E65" s="10">
        <v>4316.0200000000004</v>
      </c>
      <c r="F65" s="10">
        <v>4481.0000000000009</v>
      </c>
      <c r="G65" s="10">
        <v>4485.2000000000007</v>
      </c>
      <c r="H65" s="10">
        <v>4737.4900000000007</v>
      </c>
      <c r="I65" s="10">
        <v>4747.5</v>
      </c>
      <c r="J65" s="19">
        <f>J57+J59+J61+J63</f>
        <v>4165.09</v>
      </c>
      <c r="N65" s="1">
        <v>15.673999999999996</v>
      </c>
      <c r="O65" s="1">
        <v>16.577999999999999</v>
      </c>
      <c r="P65" s="1">
        <v>32.251999999999995</v>
      </c>
    </row>
    <row r="66" spans="1:21" ht="15" hidden="1" x14ac:dyDescent="0.2">
      <c r="A66" s="8" t="s">
        <v>41</v>
      </c>
      <c r="B66" s="6" t="s">
        <v>17</v>
      </c>
      <c r="C66" s="11">
        <v>98.324859091088243</v>
      </c>
      <c r="D66" s="11">
        <v>98.366048408218759</v>
      </c>
      <c r="E66" s="11">
        <v>98.448912185619591</v>
      </c>
      <c r="F66" s="11">
        <v>98.505165970542976</v>
      </c>
      <c r="G66" s="11">
        <v>98.506544847579718</v>
      </c>
      <c r="H66" s="11">
        <v>98.584951794718123</v>
      </c>
      <c r="I66" s="11">
        <v>98.587893261343595</v>
      </c>
      <c r="J66" s="18"/>
      <c r="N66" s="1">
        <v>1127.4000000000001</v>
      </c>
      <c r="O66" s="1">
        <v>836.6</v>
      </c>
      <c r="P66" s="1">
        <v>1964</v>
      </c>
    </row>
    <row r="67" spans="1:21" ht="15.75" hidden="1" thickBot="1" x14ac:dyDescent="0.25">
      <c r="A67" s="8" t="s">
        <v>42</v>
      </c>
      <c r="B67" s="6" t="s">
        <v>17</v>
      </c>
      <c r="C67" s="11">
        <v>100</v>
      </c>
      <c r="D67" s="11">
        <v>100</v>
      </c>
      <c r="E67" s="11">
        <v>100</v>
      </c>
      <c r="F67" s="11">
        <v>100</v>
      </c>
      <c r="G67" s="11">
        <v>100</v>
      </c>
      <c r="H67" s="11">
        <v>100</v>
      </c>
      <c r="I67" s="11">
        <v>100</v>
      </c>
      <c r="J67" s="20"/>
      <c r="N67" s="1">
        <f>(C59*N59+D59*N60+E59*N61+F59*N62+G59*N63+H59*N64+I59*N65+827.49*N66)/N57</f>
        <v>516.54904353884547</v>
      </c>
      <c r="O67" s="1">
        <f>(C71*O59+D71*O60+E71*O61+F71*O62+G71*O63+H71*O64+I71*O65+854.05*O66)/O57</f>
        <v>501.51755281451221</v>
      </c>
      <c r="P67" s="1">
        <f>(N67*N57+O67*O57)/P57</f>
        <v>509.23012455452874</v>
      </c>
    </row>
    <row r="68" spans="1:21" ht="19.5" hidden="1" thickBot="1" x14ac:dyDescent="0.25">
      <c r="A68" s="67" t="s">
        <v>43</v>
      </c>
      <c r="B68" s="67"/>
      <c r="C68" s="67"/>
      <c r="D68" s="67"/>
      <c r="E68" s="67"/>
      <c r="F68" s="67"/>
      <c r="G68" s="67"/>
      <c r="H68" s="67"/>
      <c r="I68" s="67"/>
      <c r="J68" s="21"/>
      <c r="O68" s="1" t="s">
        <v>44</v>
      </c>
    </row>
    <row r="69" spans="1:21" ht="14.25" hidden="1" x14ac:dyDescent="0.2">
      <c r="A69" s="12" t="s">
        <v>24</v>
      </c>
      <c r="B69" s="6" t="s">
        <v>15</v>
      </c>
      <c r="C69" s="74">
        <v>3586</v>
      </c>
      <c r="D69" s="74"/>
      <c r="E69" s="74"/>
      <c r="F69" s="74"/>
      <c r="G69" s="74"/>
      <c r="H69" s="74"/>
      <c r="I69" s="74"/>
      <c r="J69" s="22">
        <f>C69</f>
        <v>3586</v>
      </c>
      <c r="N69" s="23">
        <f>P69-O69</f>
        <v>6027.0999999999995</v>
      </c>
      <c r="O69" s="23">
        <f>SUM(O70:O76)</f>
        <v>5528.9000000000005</v>
      </c>
      <c r="P69" s="23">
        <f>SUM(P70:P76)</f>
        <v>11556</v>
      </c>
    </row>
    <row r="70" spans="1:21" ht="15" hidden="1" x14ac:dyDescent="0.2">
      <c r="A70" s="8" t="s">
        <v>40</v>
      </c>
      <c r="B70" s="6" t="s">
        <v>17</v>
      </c>
      <c r="C70" s="77">
        <v>100</v>
      </c>
      <c r="D70" s="77"/>
      <c r="E70" s="77"/>
      <c r="F70" s="77"/>
      <c r="G70" s="77"/>
      <c r="H70" s="77"/>
      <c r="I70" s="77"/>
      <c r="J70" s="24">
        <f>J69/J57*100</f>
        <v>100</v>
      </c>
      <c r="N70" s="23">
        <f t="shared" ref="N70:N76" si="0">P70-O70</f>
        <v>3604.72</v>
      </c>
      <c r="O70" s="23">
        <v>3489.0059999999999</v>
      </c>
      <c r="P70" s="23">
        <v>7093.7259999999997</v>
      </c>
    </row>
    <row r="71" spans="1:21" ht="14.25" hidden="1" x14ac:dyDescent="0.2">
      <c r="A71" s="13" t="s">
        <v>26</v>
      </c>
      <c r="B71" s="6" t="s">
        <v>15</v>
      </c>
      <c r="C71" s="25">
        <v>349.46</v>
      </c>
      <c r="D71" s="25">
        <v>450.06</v>
      </c>
      <c r="E71" s="25">
        <v>671.46</v>
      </c>
      <c r="F71" s="25">
        <v>832.92</v>
      </c>
      <c r="G71" s="25">
        <v>834.23</v>
      </c>
      <c r="H71" s="25">
        <v>1086.68</v>
      </c>
      <c r="I71" s="25">
        <v>1094.06</v>
      </c>
      <c r="J71" s="19">
        <v>501.52</v>
      </c>
      <c r="K71" s="1">
        <f>J63*N69</f>
        <v>241505.89699999997</v>
      </c>
      <c r="N71" s="23">
        <f t="shared" si="0"/>
        <v>1094.6099999999999</v>
      </c>
      <c r="O71" s="23">
        <v>938.95400000000018</v>
      </c>
      <c r="P71" s="23">
        <v>2033.5640000000001</v>
      </c>
    </row>
    <row r="72" spans="1:21" ht="15" hidden="1" x14ac:dyDescent="0.2">
      <c r="A72" s="8" t="s">
        <v>40</v>
      </c>
      <c r="B72" s="6" t="s">
        <v>17</v>
      </c>
      <c r="C72" s="9">
        <f>C71/C59*100</f>
        <v>101.12275015915273</v>
      </c>
      <c r="D72" s="9">
        <f t="shared" ref="D72:I72" si="1">D71/D59*100</f>
        <v>101.13480595941664</v>
      </c>
      <c r="E72" s="9">
        <f t="shared" si="1"/>
        <v>101.13263246678916</v>
      </c>
      <c r="F72" s="9">
        <f t="shared" si="1"/>
        <v>101.13161728994658</v>
      </c>
      <c r="G72" s="9">
        <f t="shared" si="1"/>
        <v>101.13227218174545</v>
      </c>
      <c r="H72" s="9">
        <f t="shared" si="1"/>
        <v>101.13260928237058</v>
      </c>
      <c r="I72" s="9">
        <f t="shared" si="1"/>
        <v>101.12768750115542</v>
      </c>
      <c r="J72" s="24">
        <f>J71/J59*100</f>
        <v>97.090310715322829</v>
      </c>
      <c r="K72" s="1">
        <f>J75*O69</f>
        <v>220437.24300000002</v>
      </c>
      <c r="N72" s="23">
        <f t="shared" si="0"/>
        <v>613.57000000000005</v>
      </c>
      <c r="O72" s="23">
        <v>447.34000000000003</v>
      </c>
      <c r="P72" s="23">
        <v>1060.9100000000001</v>
      </c>
    </row>
    <row r="73" spans="1:21" ht="14.25" hidden="1" x14ac:dyDescent="0.2">
      <c r="A73" s="13" t="s">
        <v>27</v>
      </c>
      <c r="B73" s="6" t="s">
        <v>15</v>
      </c>
      <c r="C73" s="85">
        <v>30.68</v>
      </c>
      <c r="D73" s="85"/>
      <c r="E73" s="85"/>
      <c r="F73" s="85"/>
      <c r="G73" s="85"/>
      <c r="H73" s="85"/>
      <c r="I73" s="85"/>
      <c r="J73" s="19">
        <f>C73</f>
        <v>30.68</v>
      </c>
      <c r="K73" s="1">
        <f>K71+K72</f>
        <v>461943.14</v>
      </c>
      <c r="N73" s="23">
        <f t="shared" si="0"/>
        <v>469</v>
      </c>
      <c r="O73" s="23">
        <v>444.5</v>
      </c>
      <c r="P73" s="23">
        <v>913.5</v>
      </c>
    </row>
    <row r="74" spans="1:21" ht="15" hidden="1" x14ac:dyDescent="0.2">
      <c r="A74" s="8" t="s">
        <v>40</v>
      </c>
      <c r="B74" s="6" t="s">
        <v>17</v>
      </c>
      <c r="C74" s="76">
        <f>C73/C61*100</f>
        <v>136.53760569648421</v>
      </c>
      <c r="D74" s="76"/>
      <c r="E74" s="76"/>
      <c r="F74" s="76"/>
      <c r="G74" s="76"/>
      <c r="H74" s="76"/>
      <c r="I74" s="76"/>
      <c r="J74" s="24">
        <f>J73/J61*100</f>
        <v>136.53760569648421</v>
      </c>
      <c r="K74" s="1">
        <f>K73/P69</f>
        <v>39.974311180339221</v>
      </c>
      <c r="N74" s="23">
        <f t="shared" si="0"/>
        <v>133</v>
      </c>
      <c r="O74" s="23">
        <v>127</v>
      </c>
      <c r="P74" s="23">
        <v>260</v>
      </c>
    </row>
    <row r="75" spans="1:21" ht="14.25" hidden="1" x14ac:dyDescent="0.2">
      <c r="A75" s="13" t="s">
        <v>30</v>
      </c>
      <c r="B75" s="6" t="s">
        <v>15</v>
      </c>
      <c r="C75" s="10">
        <v>34.81</v>
      </c>
      <c r="D75" s="10">
        <v>41.14</v>
      </c>
      <c r="E75" s="10">
        <v>50.15</v>
      </c>
      <c r="F75" s="10">
        <v>56.27</v>
      </c>
      <c r="G75" s="10">
        <v>59.62</v>
      </c>
      <c r="H75" s="10">
        <v>62.69</v>
      </c>
      <c r="I75" s="10">
        <v>65.75</v>
      </c>
      <c r="J75" s="19">
        <v>39.869999999999997</v>
      </c>
      <c r="N75" s="23">
        <f t="shared" si="0"/>
        <v>100.6</v>
      </c>
      <c r="O75" s="23">
        <v>69.5</v>
      </c>
      <c r="P75" s="23">
        <v>170.1</v>
      </c>
    </row>
    <row r="76" spans="1:21" ht="15" hidden="1" x14ac:dyDescent="0.2">
      <c r="A76" s="8" t="s">
        <v>40</v>
      </c>
      <c r="B76" s="6" t="s">
        <v>17</v>
      </c>
      <c r="C76" s="9">
        <f>C75/C63*100</f>
        <v>93.299383543285984</v>
      </c>
      <c r="D76" s="9">
        <f t="shared" ref="D76:I76" si="2">D75/D63*100</f>
        <v>102.31285749813479</v>
      </c>
      <c r="E76" s="9">
        <f t="shared" si="2"/>
        <v>114.99656042192157</v>
      </c>
      <c r="F76" s="9">
        <f t="shared" si="2"/>
        <v>115.00102186797467</v>
      </c>
      <c r="G76" s="9">
        <f t="shared" si="2"/>
        <v>115.00771604938271</v>
      </c>
      <c r="H76" s="9">
        <f t="shared" si="2"/>
        <v>115.0064208402128</v>
      </c>
      <c r="I76" s="9">
        <f t="shared" si="2"/>
        <v>115.00787126115095</v>
      </c>
      <c r="J76" s="24">
        <f>J75/J63*100</f>
        <v>99.500873471424995</v>
      </c>
      <c r="N76" s="23">
        <f t="shared" si="0"/>
        <v>11.6</v>
      </c>
      <c r="O76" s="23">
        <v>12.6</v>
      </c>
      <c r="P76" s="23">
        <v>24.2</v>
      </c>
    </row>
    <row r="77" spans="1:21" ht="15.75" hidden="1" x14ac:dyDescent="0.2">
      <c r="A77" s="5" t="s">
        <v>14</v>
      </c>
      <c r="B77" s="6" t="s">
        <v>15</v>
      </c>
      <c r="C77" s="10">
        <f>$C$69+C71+$C$73+C75</f>
        <v>4000.95</v>
      </c>
      <c r="D77" s="10">
        <f t="shared" ref="D77:I77" si="3">$C$69+D71+$C$73+D75</f>
        <v>4107.88</v>
      </c>
      <c r="E77" s="10">
        <f t="shared" si="3"/>
        <v>4338.29</v>
      </c>
      <c r="F77" s="10">
        <f t="shared" si="3"/>
        <v>4505.8700000000008</v>
      </c>
      <c r="G77" s="10">
        <f t="shared" si="3"/>
        <v>4510.53</v>
      </c>
      <c r="H77" s="10">
        <f t="shared" si="3"/>
        <v>4766.05</v>
      </c>
      <c r="I77" s="10">
        <f t="shared" si="3"/>
        <v>4776.49</v>
      </c>
      <c r="J77" s="19">
        <f>J69+J71+J73+J75</f>
        <v>4158.07</v>
      </c>
      <c r="N77" s="1">
        <f>(C63*N70+D63*N71+E63*N72+F63*N73+G63*N74+H63*N75+I63*N76+N79*150.84)/(N69+N79)</f>
        <v>40.072301683390002</v>
      </c>
      <c r="O77" s="1">
        <f>(O70*C75+O71*D75+O72*E75+O73*F75+O74*G75+O75*H75+O76*I75+O79*150.84)/(O69+1.6)</f>
        <v>39.874418482958141</v>
      </c>
    </row>
    <row r="78" spans="1:21" ht="15.75" hidden="1" thickBot="1" x14ac:dyDescent="0.25">
      <c r="A78" s="8" t="s">
        <v>20</v>
      </c>
      <c r="B78" s="6" t="s">
        <v>17</v>
      </c>
      <c r="C78" s="11">
        <f t="shared" ref="C78:I78" si="4">C77/C65*100</f>
        <v>100.24026898099896</v>
      </c>
      <c r="D78" s="11">
        <f t="shared" si="4"/>
        <v>100.34663103459226</v>
      </c>
      <c r="E78" s="11">
        <f t="shared" si="4"/>
        <v>100.51598463399149</v>
      </c>
      <c r="F78" s="11">
        <f t="shared" si="4"/>
        <v>100.55501004240124</v>
      </c>
      <c r="G78" s="11">
        <f t="shared" si="4"/>
        <v>100.56474627664316</v>
      </c>
      <c r="H78" s="11">
        <f t="shared" si="4"/>
        <v>100.60285087673006</v>
      </c>
      <c r="I78" s="11">
        <f t="shared" si="4"/>
        <v>100.61063717746181</v>
      </c>
      <c r="J78" s="26">
        <f>J77/J65*100</f>
        <v>99.831456223034792</v>
      </c>
    </row>
    <row r="79" spans="1:21" ht="19.5" hidden="1" thickBot="1" x14ac:dyDescent="0.25">
      <c r="A79" s="83" t="s">
        <v>45</v>
      </c>
      <c r="B79" s="83"/>
      <c r="C79" s="83"/>
      <c r="D79" s="83"/>
      <c r="E79" s="83"/>
      <c r="F79" s="83"/>
      <c r="G79" s="83"/>
      <c r="H79" s="83"/>
      <c r="I79" s="83"/>
      <c r="J79" s="16"/>
      <c r="M79" s="1" t="s">
        <v>46</v>
      </c>
      <c r="N79" s="1">
        <f>P79-O79</f>
        <v>2.4</v>
      </c>
      <c r="O79" s="1">
        <v>1.6</v>
      </c>
      <c r="P79" s="1">
        <v>4</v>
      </c>
    </row>
    <row r="80" spans="1:21" ht="14.25" hidden="1" x14ac:dyDescent="0.2">
      <c r="A80" s="12" t="s">
        <v>24</v>
      </c>
      <c r="B80" s="6" t="s">
        <v>15</v>
      </c>
      <c r="C80" s="74">
        <v>3586</v>
      </c>
      <c r="D80" s="74"/>
      <c r="E80" s="74"/>
      <c r="F80" s="74"/>
      <c r="G80" s="74"/>
      <c r="H80" s="74"/>
      <c r="I80" s="74"/>
      <c r="J80" s="17">
        <f>C80</f>
        <v>3586</v>
      </c>
      <c r="K80" s="27">
        <f>J80/$J$88*100</f>
        <v>85.747424634125764</v>
      </c>
      <c r="M80" s="28" t="s">
        <v>47</v>
      </c>
      <c r="N80" s="79" t="s">
        <v>48</v>
      </c>
      <c r="O80" s="79"/>
      <c r="P80" s="79"/>
      <c r="R80" s="28" t="s">
        <v>47</v>
      </c>
      <c r="S80" s="79" t="s">
        <v>49</v>
      </c>
      <c r="T80" s="79"/>
      <c r="U80" s="79"/>
    </row>
    <row r="81" spans="1:21" ht="15" hidden="1" x14ac:dyDescent="0.2">
      <c r="A81" s="8" t="s">
        <v>40</v>
      </c>
      <c r="B81" s="6" t="s">
        <v>17</v>
      </c>
      <c r="C81" s="77">
        <v>100</v>
      </c>
      <c r="D81" s="77"/>
      <c r="E81" s="77"/>
      <c r="F81" s="77"/>
      <c r="G81" s="77"/>
      <c r="H81" s="77"/>
      <c r="I81" s="77"/>
      <c r="J81" s="18">
        <f>J80/J69*100</f>
        <v>100</v>
      </c>
      <c r="K81" s="27"/>
      <c r="M81" s="28">
        <v>1</v>
      </c>
      <c r="N81" s="28">
        <v>3832.0419999999999</v>
      </c>
      <c r="O81" s="28">
        <v>3701.6840000000002</v>
      </c>
      <c r="P81" s="28">
        <f>N81+O81</f>
        <v>7533.7260000000006</v>
      </c>
      <c r="R81" s="28">
        <v>1</v>
      </c>
      <c r="S81" s="28">
        <v>3832.0419999999999</v>
      </c>
      <c r="T81" s="28">
        <v>3701.6840000000002</v>
      </c>
      <c r="U81" s="28">
        <f>S81+T81</f>
        <v>7533.7260000000006</v>
      </c>
    </row>
    <row r="82" spans="1:21" ht="14.25" hidden="1" x14ac:dyDescent="0.2">
      <c r="A82" s="13" t="s">
        <v>26</v>
      </c>
      <c r="B82" s="6" t="s">
        <v>15</v>
      </c>
      <c r="C82" s="25">
        <v>349.46</v>
      </c>
      <c r="D82" s="25">
        <v>450.06</v>
      </c>
      <c r="E82" s="25">
        <v>671.46</v>
      </c>
      <c r="F82" s="25">
        <v>832.92</v>
      </c>
      <c r="G82" s="25">
        <v>834.23</v>
      </c>
      <c r="H82" s="25">
        <v>1086.68</v>
      </c>
      <c r="I82" s="25">
        <v>1094.06</v>
      </c>
      <c r="J82" s="19">
        <f>N90</f>
        <v>525.06222606692768</v>
      </c>
      <c r="K82" s="27">
        <f t="shared" ref="K82:K88" si="5">J82/$J$88*100</f>
        <v>12.555140451171273</v>
      </c>
      <c r="M82" s="28">
        <v>2</v>
      </c>
      <c r="N82" s="28">
        <v>874.34400000000005</v>
      </c>
      <c r="O82" s="28">
        <v>808.10299999999995</v>
      </c>
      <c r="P82" s="28">
        <f t="shared" ref="P82:P87" si="6">N82+O82</f>
        <v>1682.4470000000001</v>
      </c>
      <c r="R82" s="28">
        <v>2</v>
      </c>
      <c r="S82" s="28">
        <v>874.34400000000005</v>
      </c>
      <c r="T82" s="28">
        <v>808.10299999999995</v>
      </c>
      <c r="U82" s="28">
        <f t="shared" ref="U82:U87" si="7">S82+T82</f>
        <v>1682.4470000000001</v>
      </c>
    </row>
    <row r="83" spans="1:21" ht="15" hidden="1" x14ac:dyDescent="0.2">
      <c r="A83" s="8" t="s">
        <v>40</v>
      </c>
      <c r="B83" s="6" t="s">
        <v>17</v>
      </c>
      <c r="C83" s="9">
        <f>C82/C71*100</f>
        <v>100</v>
      </c>
      <c r="D83" s="9">
        <f t="shared" ref="D83:I83" si="8">D82/D71*100</f>
        <v>100</v>
      </c>
      <c r="E83" s="9">
        <f t="shared" si="8"/>
        <v>100</v>
      </c>
      <c r="F83" s="9">
        <f t="shared" si="8"/>
        <v>100</v>
      </c>
      <c r="G83" s="9">
        <f t="shared" si="8"/>
        <v>100</v>
      </c>
      <c r="H83" s="9">
        <f t="shared" si="8"/>
        <v>100</v>
      </c>
      <c r="I83" s="9">
        <f t="shared" si="8"/>
        <v>100</v>
      </c>
      <c r="J83" s="18">
        <f>J82/J71*100</f>
        <v>104.69417492162381</v>
      </c>
      <c r="K83" s="27"/>
      <c r="M83" s="28">
        <v>3</v>
      </c>
      <c r="N83" s="28">
        <v>597.52300000000002</v>
      </c>
      <c r="O83" s="28">
        <v>462.42599999999999</v>
      </c>
      <c r="P83" s="28">
        <f t="shared" si="6"/>
        <v>1059.9490000000001</v>
      </c>
      <c r="R83" s="28">
        <v>3</v>
      </c>
      <c r="S83" s="28">
        <v>597.52300000000002</v>
      </c>
      <c r="T83" s="28">
        <v>462.42599999999999</v>
      </c>
      <c r="U83" s="28">
        <f t="shared" si="7"/>
        <v>1059.9490000000001</v>
      </c>
    </row>
    <row r="84" spans="1:21" ht="26.25" hidden="1" customHeight="1" x14ac:dyDescent="0.2">
      <c r="A84" s="13" t="s">
        <v>27</v>
      </c>
      <c r="B84" s="6" t="s">
        <v>15</v>
      </c>
      <c r="C84" s="80">
        <f>C73</f>
        <v>30.68</v>
      </c>
      <c r="D84" s="81"/>
      <c r="E84" s="81"/>
      <c r="F84" s="81"/>
      <c r="G84" s="81"/>
      <c r="H84" s="81"/>
      <c r="I84" s="82"/>
      <c r="J84" s="19">
        <f>C84</f>
        <v>30.68</v>
      </c>
      <c r="K84" s="27">
        <f t="shared" si="5"/>
        <v>0.73361154148772412</v>
      </c>
      <c r="M84" s="28">
        <v>4</v>
      </c>
      <c r="N84" s="28">
        <v>504.76299999999998</v>
      </c>
      <c r="O84" s="28">
        <v>485.09800000000001</v>
      </c>
      <c r="P84" s="28">
        <f t="shared" si="6"/>
        <v>989.86099999999999</v>
      </c>
      <c r="R84" s="28">
        <v>4</v>
      </c>
      <c r="S84" s="28">
        <v>504.76299999999998</v>
      </c>
      <c r="T84" s="28">
        <v>485.09800000000001</v>
      </c>
      <c r="U84" s="28">
        <f t="shared" si="7"/>
        <v>989.86099999999999</v>
      </c>
    </row>
    <row r="85" spans="1:21" ht="15" hidden="1" x14ac:dyDescent="0.2">
      <c r="A85" s="8" t="s">
        <v>40</v>
      </c>
      <c r="B85" s="6" t="s">
        <v>17</v>
      </c>
      <c r="C85" s="76">
        <f>C84/C73*100</f>
        <v>100</v>
      </c>
      <c r="D85" s="76"/>
      <c r="E85" s="76"/>
      <c r="F85" s="76"/>
      <c r="G85" s="76"/>
      <c r="H85" s="76"/>
      <c r="I85" s="76"/>
      <c r="J85" s="18">
        <f>J84/J73*100</f>
        <v>100</v>
      </c>
      <c r="K85" s="27"/>
      <c r="M85" s="28">
        <v>5</v>
      </c>
      <c r="N85" s="28">
        <v>159.346</v>
      </c>
      <c r="O85" s="28">
        <v>159.90199999999999</v>
      </c>
      <c r="P85" s="28">
        <f t="shared" si="6"/>
        <v>319.24799999999999</v>
      </c>
      <c r="R85" s="28">
        <v>5</v>
      </c>
      <c r="S85" s="28">
        <v>159.346</v>
      </c>
      <c r="T85" s="28">
        <v>159.90199999999999</v>
      </c>
      <c r="U85" s="28">
        <f t="shared" si="7"/>
        <v>319.24799999999999</v>
      </c>
    </row>
    <row r="86" spans="1:21" ht="14.25" hidden="1" x14ac:dyDescent="0.2">
      <c r="A86" s="13" t="s">
        <v>30</v>
      </c>
      <c r="B86" s="6" t="s">
        <v>15</v>
      </c>
      <c r="C86" s="10">
        <v>34.81</v>
      </c>
      <c r="D86" s="10">
        <v>41.14</v>
      </c>
      <c r="E86" s="10">
        <v>50.15</v>
      </c>
      <c r="F86" s="10">
        <v>56.27</v>
      </c>
      <c r="G86" s="10">
        <v>59.62</v>
      </c>
      <c r="H86" s="10">
        <v>62.69</v>
      </c>
      <c r="I86" s="10">
        <v>65.75</v>
      </c>
      <c r="J86" s="19">
        <f>N105</f>
        <v>40.307573447217848</v>
      </c>
      <c r="K86" s="27">
        <f t="shared" si="5"/>
        <v>0.96382337321522615</v>
      </c>
      <c r="M86" s="28">
        <v>6</v>
      </c>
      <c r="N86" s="28">
        <v>118.47499999999999</v>
      </c>
      <c r="O86" s="28">
        <v>90.176000000000002</v>
      </c>
      <c r="P86" s="28">
        <f t="shared" si="6"/>
        <v>208.65100000000001</v>
      </c>
      <c r="R86" s="28">
        <v>6</v>
      </c>
      <c r="S86" s="28">
        <v>118.47499999999999</v>
      </c>
      <c r="T86" s="28">
        <v>90.176000000000002</v>
      </c>
      <c r="U86" s="28">
        <f t="shared" si="7"/>
        <v>208.65100000000001</v>
      </c>
    </row>
    <row r="87" spans="1:21" ht="15" hidden="1" x14ac:dyDescent="0.2">
      <c r="A87" s="8" t="s">
        <v>40</v>
      </c>
      <c r="B87" s="6" t="s">
        <v>17</v>
      </c>
      <c r="C87" s="9">
        <f>C86/C75*100</f>
        <v>100</v>
      </c>
      <c r="D87" s="9">
        <f t="shared" ref="D87:I87" si="9">D86/D75*100</f>
        <v>100</v>
      </c>
      <c r="E87" s="9">
        <f t="shared" si="9"/>
        <v>100</v>
      </c>
      <c r="F87" s="9">
        <f t="shared" si="9"/>
        <v>100</v>
      </c>
      <c r="G87" s="9">
        <f t="shared" si="9"/>
        <v>100</v>
      </c>
      <c r="H87" s="9">
        <f t="shared" si="9"/>
        <v>100</v>
      </c>
      <c r="I87" s="9">
        <f t="shared" si="9"/>
        <v>100</v>
      </c>
      <c r="J87" s="18">
        <f>J86/J75*100</f>
        <v>101.09750049465225</v>
      </c>
      <c r="K87" s="27"/>
      <c r="M87" s="28">
        <v>7</v>
      </c>
      <c r="N87" s="28">
        <v>15.673999999999999</v>
      </c>
      <c r="O87" s="28">
        <v>16.577999999999999</v>
      </c>
      <c r="P87" s="28">
        <f t="shared" si="6"/>
        <v>32.251999999999995</v>
      </c>
      <c r="R87" s="28">
        <v>7</v>
      </c>
      <c r="S87" s="28">
        <v>15.673999999999999</v>
      </c>
      <c r="T87" s="28">
        <v>16.577999999999999</v>
      </c>
      <c r="U87" s="28">
        <f t="shared" si="7"/>
        <v>32.251999999999995</v>
      </c>
    </row>
    <row r="88" spans="1:21" ht="15.75" hidden="1" x14ac:dyDescent="0.2">
      <c r="A88" s="5" t="s">
        <v>14</v>
      </c>
      <c r="B88" s="6" t="s">
        <v>15</v>
      </c>
      <c r="C88" s="10">
        <f>$C$80+C82+$C$84+C86</f>
        <v>4000.95</v>
      </c>
      <c r="D88" s="10">
        <f t="shared" ref="D88:I88" si="10">$C$80+D82+$C$84+D86</f>
        <v>4107.88</v>
      </c>
      <c r="E88" s="10">
        <f t="shared" si="10"/>
        <v>4338.29</v>
      </c>
      <c r="F88" s="10">
        <f t="shared" si="10"/>
        <v>4505.8700000000008</v>
      </c>
      <c r="G88" s="10">
        <f t="shared" si="10"/>
        <v>4510.53</v>
      </c>
      <c r="H88" s="10">
        <f t="shared" si="10"/>
        <v>4766.05</v>
      </c>
      <c r="I88" s="10">
        <f t="shared" si="10"/>
        <v>4776.49</v>
      </c>
      <c r="J88" s="19">
        <f>J80+J82+J84+J86</f>
        <v>4182.0497995141459</v>
      </c>
      <c r="K88" s="27">
        <f t="shared" si="5"/>
        <v>100</v>
      </c>
      <c r="M88" s="29" t="s">
        <v>50</v>
      </c>
      <c r="N88" s="28">
        <f>S88</f>
        <v>1127.4000000000001</v>
      </c>
      <c r="O88" s="28">
        <f>T88</f>
        <v>836.6</v>
      </c>
      <c r="P88" s="28">
        <f>U88</f>
        <v>1964</v>
      </c>
      <c r="R88" s="29" t="s">
        <v>50</v>
      </c>
      <c r="S88" s="28">
        <f>U88-T88</f>
        <v>1127.4000000000001</v>
      </c>
      <c r="T88" s="28">
        <v>836.6</v>
      </c>
      <c r="U88" s="28">
        <v>1964</v>
      </c>
    </row>
    <row r="89" spans="1:21" ht="15" hidden="1" x14ac:dyDescent="0.2">
      <c r="A89" s="8" t="s">
        <v>51</v>
      </c>
      <c r="B89" s="6" t="s">
        <v>17</v>
      </c>
      <c r="C89" s="11">
        <f>C88/C77*100</f>
        <v>100</v>
      </c>
      <c r="D89" s="11">
        <f>D88/D77*100</f>
        <v>100</v>
      </c>
      <c r="E89" s="11">
        <f t="shared" ref="E89:I89" si="11">E88/E77*100</f>
        <v>100</v>
      </c>
      <c r="F89" s="11">
        <f t="shared" si="11"/>
        <v>100</v>
      </c>
      <c r="G89" s="11">
        <f t="shared" si="11"/>
        <v>100</v>
      </c>
      <c r="H89" s="11">
        <f t="shared" si="11"/>
        <v>100</v>
      </c>
      <c r="I89" s="11">
        <f t="shared" si="11"/>
        <v>100</v>
      </c>
      <c r="J89" s="18">
        <f>J88/J77*100</f>
        <v>100.57670504619081</v>
      </c>
      <c r="K89" s="27"/>
      <c r="M89" s="28" t="s">
        <v>52</v>
      </c>
      <c r="N89" s="28">
        <f>SUM(N81:N88)</f>
        <v>7229.5670000000009</v>
      </c>
      <c r="O89" s="28">
        <f>SUM(O81:O88)</f>
        <v>6560.5670000000018</v>
      </c>
      <c r="P89" s="28">
        <f>SUM(P81:P88)</f>
        <v>13790.134000000002</v>
      </c>
      <c r="R89" s="28" t="s">
        <v>52</v>
      </c>
      <c r="S89" s="28">
        <f>SUM(S81:S88)</f>
        <v>7229.5670000000009</v>
      </c>
      <c r="T89" s="28">
        <f>SUM(T81:T88)</f>
        <v>6560.5670000000018</v>
      </c>
      <c r="U89" s="28">
        <f>SUM(U81:U88)</f>
        <v>13790.134000000002</v>
      </c>
    </row>
    <row r="90" spans="1:21" ht="19.5" hidden="1" thickBot="1" x14ac:dyDescent="0.25">
      <c r="A90" s="83" t="s">
        <v>53</v>
      </c>
      <c r="B90" s="83"/>
      <c r="C90" s="83"/>
      <c r="D90" s="83"/>
      <c r="E90" s="83"/>
      <c r="F90" s="83"/>
      <c r="G90" s="83"/>
      <c r="H90" s="83"/>
      <c r="I90" s="83"/>
      <c r="J90" s="21"/>
      <c r="M90" s="1" t="s">
        <v>54</v>
      </c>
      <c r="N90" s="1">
        <f>(N81*C82+N82*D82+N83*E82+N84*F82+N85*G82+N86*H82+N87*I82+N88*854.05)/N89</f>
        <v>525.06222606692768</v>
      </c>
      <c r="O90" s="1">
        <f>(O81*C93+O82*D93+O83*E93+O84*F93+O85*G93+O86*H93+O87*I93+O88*882.23)/O89</f>
        <v>531.23631858496356</v>
      </c>
      <c r="P90" s="1">
        <f>(N90*N89+O90*O89)/P89</f>
        <v>527.99951062331945</v>
      </c>
      <c r="R90" s="1" t="s">
        <v>54</v>
      </c>
      <c r="S90" s="1">
        <f>(C105*S81+D105*S82+E105*S83+F105*S84+G105*S85+H105*S86+I105*S87+K105*S88)/S89</f>
        <v>548.26003660246863</v>
      </c>
      <c r="T90" s="1">
        <f>(C117*T81+D117*T82+E117*T83+F117*T84+G117*T85+H117*T86+I117*T87+K117*T88)/T89</f>
        <v>555.57177698970213</v>
      </c>
    </row>
    <row r="91" spans="1:21" ht="15.75" hidden="1" x14ac:dyDescent="0.25">
      <c r="A91" s="12" t="s">
        <v>24</v>
      </c>
      <c r="B91" s="6" t="s">
        <v>15</v>
      </c>
      <c r="C91" s="84">
        <v>3855</v>
      </c>
      <c r="D91" s="84"/>
      <c r="E91" s="84"/>
      <c r="F91" s="84"/>
      <c r="G91" s="84"/>
      <c r="H91" s="84"/>
      <c r="I91" s="84"/>
      <c r="J91" s="22">
        <f>C91</f>
        <v>3855</v>
      </c>
      <c r="M91" s="1" t="s">
        <v>55</v>
      </c>
      <c r="N91" s="1">
        <f>(N81*C82+N82*D82+N83*E82+N84*F82+N85*G82+N86*H82+N87*I82)/(N89-N88)</f>
        <v>464.28040604591774</v>
      </c>
      <c r="O91" s="1">
        <f>(O81*C93+O82*D93+O83*E93+O84*F93+O85*G93+O86*H93+O87*I93)/(O89-O88)</f>
        <v>479.9360029346779</v>
      </c>
      <c r="R91" s="1" t="s">
        <v>55</v>
      </c>
      <c r="S91" s="1">
        <f>(C105*S81+D105*S82+E105*S83+F105*S84+G105*S85+H105*S86+I105*S87)/(S89-S88)</f>
        <v>486.5577369547571</v>
      </c>
      <c r="T91" s="1">
        <f>(C117*T81+D117*T82+E117*T83+F117*T84+G117*T85+H117*T86+I117*T87)/(T89-T88)</f>
        <v>503.44354680067153</v>
      </c>
    </row>
    <row r="92" spans="1:21" ht="15" hidden="1" x14ac:dyDescent="0.2">
      <c r="A92" s="8" t="s">
        <v>40</v>
      </c>
      <c r="B92" s="6" t="s">
        <v>17</v>
      </c>
      <c r="C92" s="77">
        <f>C91/C80*100</f>
        <v>107.50139431121026</v>
      </c>
      <c r="D92" s="77"/>
      <c r="E92" s="77"/>
      <c r="F92" s="77"/>
      <c r="G92" s="77"/>
      <c r="H92" s="77"/>
      <c r="I92" s="77"/>
      <c r="J92" s="30">
        <f>J91/J80</f>
        <v>1.0750139431121026</v>
      </c>
    </row>
    <row r="93" spans="1:21" ht="14.25" hidden="1" x14ac:dyDescent="0.2">
      <c r="A93" s="13" t="s">
        <v>26</v>
      </c>
      <c r="B93" s="6" t="s">
        <v>15</v>
      </c>
      <c r="C93" s="25">
        <v>366.23</v>
      </c>
      <c r="D93" s="25">
        <v>471.65</v>
      </c>
      <c r="E93" s="25">
        <v>703.68</v>
      </c>
      <c r="F93" s="25">
        <v>872.88</v>
      </c>
      <c r="G93" s="25">
        <v>874.25</v>
      </c>
      <c r="H93" s="25">
        <v>1138.82</v>
      </c>
      <c r="I93" s="25">
        <v>1146.55</v>
      </c>
      <c r="J93" s="19">
        <f>O90</f>
        <v>531.23631858496356</v>
      </c>
      <c r="M93" s="28" t="s">
        <v>47</v>
      </c>
      <c r="N93" s="79" t="s">
        <v>56</v>
      </c>
      <c r="O93" s="79"/>
      <c r="P93" s="79"/>
      <c r="R93" s="28" t="s">
        <v>47</v>
      </c>
      <c r="S93" s="79" t="s">
        <v>57</v>
      </c>
      <c r="T93" s="79"/>
      <c r="U93" s="79"/>
    </row>
    <row r="94" spans="1:21" ht="15" hidden="1" x14ac:dyDescent="0.2">
      <c r="A94" s="8" t="s">
        <v>40</v>
      </c>
      <c r="B94" s="6" t="s">
        <v>17</v>
      </c>
      <c r="C94" s="9">
        <f t="shared" ref="C94:I94" si="12">C93/C82*100</f>
        <v>104.79883248440451</v>
      </c>
      <c r="D94" s="9">
        <f t="shared" si="12"/>
        <v>104.79713815935652</v>
      </c>
      <c r="E94" s="9">
        <f t="shared" si="12"/>
        <v>104.79849879367347</v>
      </c>
      <c r="F94" s="9">
        <f t="shared" si="12"/>
        <v>104.79757959948135</v>
      </c>
      <c r="G94" s="9">
        <f t="shared" si="12"/>
        <v>104.79723817172722</v>
      </c>
      <c r="H94" s="9">
        <f t="shared" si="12"/>
        <v>104.79810063680199</v>
      </c>
      <c r="I94" s="9">
        <f t="shared" si="12"/>
        <v>104.7977259016873</v>
      </c>
      <c r="J94" s="24">
        <f>J93/J82*100</f>
        <v>101.17587825052357</v>
      </c>
      <c r="M94" s="28">
        <v>1</v>
      </c>
      <c r="N94" s="28">
        <v>3604.72</v>
      </c>
      <c r="O94" s="28">
        <v>3489.0059999999999</v>
      </c>
      <c r="P94" s="28">
        <f>N94+O94</f>
        <v>7093.7259999999997</v>
      </c>
      <c r="R94" s="28">
        <v>1</v>
      </c>
      <c r="S94" s="28">
        <v>3542.634</v>
      </c>
      <c r="T94" s="28">
        <f>U94-S94</f>
        <v>3563.5510000000004</v>
      </c>
      <c r="U94" s="28">
        <v>7106.1850000000004</v>
      </c>
    </row>
    <row r="95" spans="1:21" ht="14.25" hidden="1" x14ac:dyDescent="0.2">
      <c r="A95" s="13" t="s">
        <v>27</v>
      </c>
      <c r="B95" s="6" t="s">
        <v>15</v>
      </c>
      <c r="C95" s="85">
        <v>42.51</v>
      </c>
      <c r="D95" s="85"/>
      <c r="E95" s="85"/>
      <c r="F95" s="85"/>
      <c r="G95" s="85"/>
      <c r="H95" s="85"/>
      <c r="I95" s="85"/>
      <c r="J95" s="19">
        <f>C95</f>
        <v>42.51</v>
      </c>
      <c r="M95" s="28">
        <v>2</v>
      </c>
      <c r="N95" s="28">
        <v>1094.6099999999999</v>
      </c>
      <c r="O95" s="28">
        <v>938.95400000000018</v>
      </c>
      <c r="P95" s="28">
        <f t="shared" ref="P95:P101" si="13">N95+O95</f>
        <v>2033.5640000000001</v>
      </c>
      <c r="R95" s="28">
        <v>2</v>
      </c>
      <c r="S95" s="28">
        <v>1071.943</v>
      </c>
      <c r="T95" s="28">
        <f t="shared" ref="T95:T102" si="14">U95-S95</f>
        <v>1028.6369999999999</v>
      </c>
      <c r="U95" s="28">
        <v>2100.58</v>
      </c>
    </row>
    <row r="96" spans="1:21" ht="15" hidden="1" x14ac:dyDescent="0.2">
      <c r="A96" s="8" t="s">
        <v>40</v>
      </c>
      <c r="B96" s="6" t="s">
        <v>17</v>
      </c>
      <c r="C96" s="76">
        <f>C95/C84*100</f>
        <v>138.5593220338983</v>
      </c>
      <c r="D96" s="76"/>
      <c r="E96" s="76"/>
      <c r="F96" s="76"/>
      <c r="G96" s="76"/>
      <c r="H96" s="76"/>
      <c r="I96" s="76"/>
      <c r="J96" s="24"/>
      <c r="M96" s="28">
        <v>3</v>
      </c>
      <c r="N96" s="28">
        <v>613.57000000000005</v>
      </c>
      <c r="O96" s="28">
        <v>447.34000000000003</v>
      </c>
      <c r="P96" s="28">
        <f t="shared" si="13"/>
        <v>1060.9100000000001</v>
      </c>
      <c r="R96" s="28">
        <v>3</v>
      </c>
      <c r="S96" s="28">
        <v>590</v>
      </c>
      <c r="T96" s="28">
        <f t="shared" si="14"/>
        <v>524.00199999999995</v>
      </c>
      <c r="U96" s="28">
        <v>1114.002</v>
      </c>
    </row>
    <row r="97" spans="1:21" ht="14.25" hidden="1" x14ac:dyDescent="0.2">
      <c r="A97" s="13" t="s">
        <v>30</v>
      </c>
      <c r="B97" s="6" t="s">
        <v>15</v>
      </c>
      <c r="C97" s="10">
        <v>34.81</v>
      </c>
      <c r="D97" s="10">
        <v>41.14</v>
      </c>
      <c r="E97" s="10">
        <v>65.22</v>
      </c>
      <c r="F97" s="10">
        <v>76.14</v>
      </c>
      <c r="G97" s="10">
        <v>81.52</v>
      </c>
      <c r="H97" s="10">
        <v>86.05</v>
      </c>
      <c r="I97" s="10">
        <v>99.64</v>
      </c>
      <c r="J97" s="19">
        <f>O105</f>
        <v>43.579609478347351</v>
      </c>
      <c r="M97" s="28">
        <v>4</v>
      </c>
      <c r="N97" s="28">
        <v>469</v>
      </c>
      <c r="O97" s="28">
        <v>444.5</v>
      </c>
      <c r="P97" s="28">
        <f t="shared" si="13"/>
        <v>913.5</v>
      </c>
      <c r="R97" s="28">
        <v>4</v>
      </c>
      <c r="S97" s="28">
        <v>458</v>
      </c>
      <c r="T97" s="28">
        <f t="shared" si="14"/>
        <v>411.36099999999999</v>
      </c>
      <c r="U97" s="28">
        <v>869.36099999999999</v>
      </c>
    </row>
    <row r="98" spans="1:21" ht="15" hidden="1" x14ac:dyDescent="0.2">
      <c r="A98" s="8" t="s">
        <v>40</v>
      </c>
      <c r="B98" s="6" t="s">
        <v>17</v>
      </c>
      <c r="C98" s="9">
        <f t="shared" ref="C98:J98" si="15">C97/C86*100</f>
        <v>100</v>
      </c>
      <c r="D98" s="9">
        <f t="shared" si="15"/>
        <v>100</v>
      </c>
      <c r="E98" s="9">
        <f t="shared" si="15"/>
        <v>130.04985044865404</v>
      </c>
      <c r="F98" s="9">
        <f t="shared" si="15"/>
        <v>135.31188910609561</v>
      </c>
      <c r="G98" s="9">
        <f t="shared" si="15"/>
        <v>136.73264005367326</v>
      </c>
      <c r="H98" s="9">
        <f t="shared" si="15"/>
        <v>137.26272132716542</v>
      </c>
      <c r="I98" s="9">
        <f t="shared" si="15"/>
        <v>151.54372623574145</v>
      </c>
      <c r="J98" s="24">
        <f t="shared" si="15"/>
        <v>108.11767057973407</v>
      </c>
      <c r="M98" s="28">
        <v>5</v>
      </c>
      <c r="N98" s="28">
        <v>133</v>
      </c>
      <c r="O98" s="28">
        <v>127</v>
      </c>
      <c r="P98" s="28">
        <f t="shared" si="13"/>
        <v>260</v>
      </c>
      <c r="R98" s="28">
        <v>5</v>
      </c>
      <c r="S98" s="28">
        <v>152</v>
      </c>
      <c r="T98" s="28">
        <f t="shared" si="14"/>
        <v>132.73599999999999</v>
      </c>
      <c r="U98" s="28">
        <v>284.73599999999999</v>
      </c>
    </row>
    <row r="99" spans="1:21" ht="39" hidden="1" customHeight="1" x14ac:dyDescent="0.2">
      <c r="A99" s="87" t="s">
        <v>58</v>
      </c>
      <c r="B99" s="87"/>
      <c r="C99" s="87"/>
      <c r="D99" s="87"/>
      <c r="E99" s="87"/>
      <c r="F99" s="87"/>
      <c r="G99" s="87"/>
      <c r="H99" s="87"/>
      <c r="I99" s="87"/>
      <c r="J99" s="24"/>
      <c r="M99" s="28"/>
      <c r="N99" s="28"/>
      <c r="O99" s="28"/>
      <c r="P99" s="28"/>
      <c r="R99" s="28"/>
      <c r="S99" s="28"/>
      <c r="T99" s="28"/>
      <c r="U99" s="28"/>
    </row>
    <row r="100" spans="1:21" ht="15.75" hidden="1" x14ac:dyDescent="0.2">
      <c r="A100" s="5" t="s">
        <v>14</v>
      </c>
      <c r="B100" s="6" t="s">
        <v>15</v>
      </c>
      <c r="C100" s="10">
        <f>$C$91+C93+$C$95+C97</f>
        <v>4298.55</v>
      </c>
      <c r="D100" s="10">
        <f t="shared" ref="D100:I100" si="16">$C$91+D93+$C$95+D97</f>
        <v>4410.3</v>
      </c>
      <c r="E100" s="10">
        <f t="shared" si="16"/>
        <v>4666.4100000000008</v>
      </c>
      <c r="F100" s="10">
        <f t="shared" si="16"/>
        <v>4846.5300000000007</v>
      </c>
      <c r="G100" s="10">
        <f t="shared" si="16"/>
        <v>4853.2800000000007</v>
      </c>
      <c r="H100" s="10">
        <f>$C$91+H93+$C$95+H97</f>
        <v>5122.38</v>
      </c>
      <c r="I100" s="10">
        <f t="shared" si="16"/>
        <v>5143.7000000000007</v>
      </c>
      <c r="J100" s="19">
        <f>J91+J93+J95+J97</f>
        <v>4472.325928063311</v>
      </c>
      <c r="M100" s="28">
        <v>6</v>
      </c>
      <c r="N100" s="28">
        <v>100.6</v>
      </c>
      <c r="O100" s="28">
        <v>69.5</v>
      </c>
      <c r="P100" s="28">
        <f t="shared" si="13"/>
        <v>170.1</v>
      </c>
      <c r="R100" s="28">
        <v>6</v>
      </c>
      <c r="S100" s="28">
        <v>111.24299999999999</v>
      </c>
      <c r="T100" s="28">
        <f t="shared" si="14"/>
        <v>74.301999999999992</v>
      </c>
      <c r="U100" s="28">
        <v>185.54499999999999</v>
      </c>
    </row>
    <row r="101" spans="1:21" ht="18.75" hidden="1" customHeight="1" x14ac:dyDescent="0.2">
      <c r="A101" s="8" t="s">
        <v>59</v>
      </c>
      <c r="B101" s="6" t="s">
        <v>17</v>
      </c>
      <c r="C101" s="31">
        <f t="shared" ref="C101:I101" si="17">C100/C88</f>
        <v>1.0743823341956287</v>
      </c>
      <c r="D101" s="31">
        <f t="shared" si="17"/>
        <v>1.0736194825554788</v>
      </c>
      <c r="E101" s="31">
        <f t="shared" si="17"/>
        <v>1.0756334869268769</v>
      </c>
      <c r="F101" s="31">
        <f t="shared" si="17"/>
        <v>1.0756036015242338</v>
      </c>
      <c r="G101" s="31">
        <f t="shared" si="17"/>
        <v>1.0759888527512289</v>
      </c>
      <c r="H101" s="31">
        <f t="shared" si="17"/>
        <v>1.07476421774845</v>
      </c>
      <c r="I101" s="31">
        <f t="shared" si="17"/>
        <v>1.076878628448924</v>
      </c>
      <c r="J101" s="26">
        <f>J100/J88*100</f>
        <v>106.9410012425698</v>
      </c>
      <c r="M101" s="28">
        <v>7</v>
      </c>
      <c r="N101" s="28">
        <v>11.6</v>
      </c>
      <c r="O101" s="28">
        <v>12.6</v>
      </c>
      <c r="P101" s="28">
        <f t="shared" si="13"/>
        <v>24.2</v>
      </c>
      <c r="R101" s="28">
        <v>7</v>
      </c>
      <c r="S101" s="28">
        <v>16.2</v>
      </c>
      <c r="T101" s="28">
        <f t="shared" si="14"/>
        <v>11.501000000000001</v>
      </c>
      <c r="U101" s="28">
        <v>27.701000000000001</v>
      </c>
    </row>
    <row r="102" spans="1:21" ht="18" hidden="1" customHeight="1" x14ac:dyDescent="0.2">
      <c r="A102" s="83" t="s">
        <v>60</v>
      </c>
      <c r="B102" s="83"/>
      <c r="C102" s="83"/>
      <c r="D102" s="83"/>
      <c r="E102" s="83"/>
      <c r="F102" s="83"/>
      <c r="G102" s="83"/>
      <c r="H102" s="83"/>
      <c r="I102" s="83"/>
      <c r="J102" s="21"/>
      <c r="M102" s="29" t="s">
        <v>61</v>
      </c>
      <c r="N102" s="28">
        <v>2.4</v>
      </c>
      <c r="O102" s="28">
        <v>1.6</v>
      </c>
      <c r="P102" s="28">
        <f>N102+O102</f>
        <v>4</v>
      </c>
      <c r="R102" s="29" t="s">
        <v>61</v>
      </c>
      <c r="S102" s="28">
        <v>2.98</v>
      </c>
      <c r="T102" s="28">
        <f t="shared" si="14"/>
        <v>2.02</v>
      </c>
      <c r="U102" s="28">
        <v>5</v>
      </c>
    </row>
    <row r="103" spans="1:21" ht="14.25" hidden="1" customHeight="1" x14ac:dyDescent="0.25">
      <c r="A103" s="12" t="s">
        <v>24</v>
      </c>
      <c r="B103" s="6" t="s">
        <v>15</v>
      </c>
      <c r="C103" s="86">
        <v>3855</v>
      </c>
      <c r="D103" s="86"/>
      <c r="E103" s="86"/>
      <c r="F103" s="86"/>
      <c r="G103" s="86"/>
      <c r="H103" s="86"/>
      <c r="I103" s="86"/>
      <c r="J103" s="17">
        <f>C103</f>
        <v>3855</v>
      </c>
      <c r="M103" s="29"/>
      <c r="N103" s="28"/>
      <c r="O103" s="28"/>
      <c r="P103" s="28"/>
      <c r="R103" s="28" t="s">
        <v>52</v>
      </c>
      <c r="S103" s="28">
        <f>SUM(S94:S102)</f>
        <v>5945</v>
      </c>
      <c r="T103" s="28">
        <f>SUM(T94:T102)</f>
        <v>5748.1100000000006</v>
      </c>
      <c r="U103" s="28">
        <f>SUM(U94:U102)</f>
        <v>11693.11</v>
      </c>
    </row>
    <row r="104" spans="1:21" ht="18.75" hidden="1" customHeight="1" x14ac:dyDescent="0.2">
      <c r="A104" s="8" t="s">
        <v>40</v>
      </c>
      <c r="B104" s="6" t="s">
        <v>17</v>
      </c>
      <c r="C104" s="77">
        <f>C103/C91*100</f>
        <v>100</v>
      </c>
      <c r="D104" s="77"/>
      <c r="E104" s="77"/>
      <c r="F104" s="77"/>
      <c r="G104" s="77"/>
      <c r="H104" s="77"/>
      <c r="I104" s="77"/>
      <c r="J104" s="32">
        <f>J103/J91</f>
        <v>1</v>
      </c>
      <c r="M104" s="28" t="s">
        <v>52</v>
      </c>
      <c r="N104" s="28">
        <f>SUM(N94:N102)</f>
        <v>6029.5</v>
      </c>
      <c r="O104" s="28">
        <f>SUM(O94:O102)</f>
        <v>5530.5000000000009</v>
      </c>
      <c r="P104" s="28">
        <f>SUM(P94:P102)</f>
        <v>11560</v>
      </c>
      <c r="R104" s="1" t="s">
        <v>62</v>
      </c>
      <c r="S104" s="33">
        <f>(C109*S94+D109*S95+E109*S96+F109*S97+G109*S98+H109*S100+I109*S101+204.65*S102)/S103</f>
        <v>44.568253946173257</v>
      </c>
      <c r="T104" s="1">
        <f>(C121*T94+D121*T95+E121*T96+F121*T97+G121*T98+H121*T100+I121*T101+204.65*T102)/T103</f>
        <v>44.473730166715669</v>
      </c>
    </row>
    <row r="105" spans="1:21" ht="18.75" hidden="1" customHeight="1" x14ac:dyDescent="0.2">
      <c r="A105" s="13" t="s">
        <v>26</v>
      </c>
      <c r="B105" s="6" t="s">
        <v>15</v>
      </c>
      <c r="C105" s="25">
        <v>366.23</v>
      </c>
      <c r="D105" s="25">
        <v>471.65</v>
      </c>
      <c r="E105" s="25">
        <v>703.68</v>
      </c>
      <c r="F105" s="25">
        <v>872.88</v>
      </c>
      <c r="G105" s="25">
        <v>874.25</v>
      </c>
      <c r="H105" s="25">
        <v>1138.82</v>
      </c>
      <c r="I105" s="25">
        <v>1146.55</v>
      </c>
      <c r="J105" s="19">
        <f>S90</f>
        <v>548.26003660246863</v>
      </c>
      <c r="K105" s="1">
        <v>882.23</v>
      </c>
      <c r="M105" s="1" t="s">
        <v>62</v>
      </c>
      <c r="N105" s="1">
        <f>(N94*C86+N95*D86+N96*E86+N97*F86+N98*G86+N100*H86+N101*I86+N102*150.84)/N104</f>
        <v>40.307573447217848</v>
      </c>
      <c r="O105" s="1">
        <f>(O94*C97+O95*D97+O96*E97+O97*F97+O98*G97+O100*H97+O101*I97+O102*204.65)/O104</f>
        <v>43.579609478347351</v>
      </c>
      <c r="P105" s="1">
        <f>(N105*N104+O105*O104)/P104</f>
        <v>41.872970961937725</v>
      </c>
    </row>
    <row r="106" spans="1:21" ht="18.75" hidden="1" customHeight="1" x14ac:dyDescent="0.2">
      <c r="A106" s="8" t="s">
        <v>40</v>
      </c>
      <c r="B106" s="6" t="s">
        <v>17</v>
      </c>
      <c r="C106" s="9">
        <f>C105/C93*100</f>
        <v>100</v>
      </c>
      <c r="D106" s="9">
        <f t="shared" ref="D106:I106" si="18">D105/D93*100</f>
        <v>100</v>
      </c>
      <c r="E106" s="9">
        <f t="shared" si="18"/>
        <v>100</v>
      </c>
      <c r="F106" s="9">
        <f t="shared" si="18"/>
        <v>100</v>
      </c>
      <c r="G106" s="9">
        <f t="shared" si="18"/>
        <v>100</v>
      </c>
      <c r="H106" s="9">
        <f t="shared" si="18"/>
        <v>100</v>
      </c>
      <c r="I106" s="9">
        <f t="shared" si="18"/>
        <v>100</v>
      </c>
      <c r="J106" s="32">
        <f>J105/J93</f>
        <v>1.0320454709550932</v>
      </c>
    </row>
    <row r="107" spans="1:21" ht="14.25" hidden="1" x14ac:dyDescent="0.2">
      <c r="A107" s="13" t="s">
        <v>27</v>
      </c>
      <c r="B107" s="6" t="s">
        <v>15</v>
      </c>
      <c r="C107" s="85">
        <v>42.51</v>
      </c>
      <c r="D107" s="85"/>
      <c r="E107" s="85"/>
      <c r="F107" s="85"/>
      <c r="G107" s="85"/>
      <c r="H107" s="85"/>
      <c r="I107" s="85"/>
      <c r="J107" s="19">
        <f>C107</f>
        <v>42.51</v>
      </c>
    </row>
    <row r="108" spans="1:21" ht="18.75" hidden="1" customHeight="1" x14ac:dyDescent="0.2">
      <c r="A108" s="8" t="s">
        <v>40</v>
      </c>
      <c r="B108" s="6" t="s">
        <v>17</v>
      </c>
      <c r="C108" s="76">
        <f>C107/C95*100</f>
        <v>100</v>
      </c>
      <c r="D108" s="76"/>
      <c r="E108" s="76"/>
      <c r="F108" s="76"/>
      <c r="G108" s="76"/>
      <c r="H108" s="76"/>
      <c r="I108" s="76"/>
      <c r="J108" s="32">
        <f>J107/J95</f>
        <v>1</v>
      </c>
    </row>
    <row r="109" spans="1:21" ht="18.75" hidden="1" customHeight="1" x14ac:dyDescent="0.2">
      <c r="A109" s="13" t="s">
        <v>30</v>
      </c>
      <c r="B109" s="6" t="s">
        <v>15</v>
      </c>
      <c r="C109" s="10">
        <v>34.81</v>
      </c>
      <c r="D109" s="10">
        <v>41.14</v>
      </c>
      <c r="E109" s="10">
        <v>65.22</v>
      </c>
      <c r="F109" s="10">
        <v>76.14</v>
      </c>
      <c r="G109" s="10">
        <v>81.52</v>
      </c>
      <c r="H109" s="10">
        <v>86.05</v>
      </c>
      <c r="I109" s="10">
        <v>99.64</v>
      </c>
      <c r="J109" s="19">
        <f>S104</f>
        <v>44.568253946173257</v>
      </c>
    </row>
    <row r="110" spans="1:21" ht="18.75" hidden="1" customHeight="1" x14ac:dyDescent="0.2">
      <c r="A110" s="8" t="s">
        <v>40</v>
      </c>
      <c r="B110" s="6" t="s">
        <v>17</v>
      </c>
      <c r="C110" s="9">
        <f>C109/C97*100</f>
        <v>100</v>
      </c>
      <c r="D110" s="9">
        <f t="shared" ref="D110:I110" si="19">D109/D97*100</f>
        <v>100</v>
      </c>
      <c r="E110" s="9">
        <f t="shared" si="19"/>
        <v>100</v>
      </c>
      <c r="F110" s="9">
        <f t="shared" si="19"/>
        <v>100</v>
      </c>
      <c r="G110" s="9">
        <f t="shared" si="19"/>
        <v>100</v>
      </c>
      <c r="H110" s="9">
        <f t="shared" si="19"/>
        <v>100</v>
      </c>
      <c r="I110" s="9">
        <f t="shared" si="19"/>
        <v>100</v>
      </c>
      <c r="J110" s="32">
        <f>J109/J97</f>
        <v>1.0226859414221487</v>
      </c>
    </row>
    <row r="111" spans="1:21" ht="18.75" hidden="1" customHeight="1" x14ac:dyDescent="0.2">
      <c r="A111" s="87" t="s">
        <v>58</v>
      </c>
      <c r="B111" s="87"/>
      <c r="C111" s="87"/>
      <c r="D111" s="87"/>
      <c r="E111" s="87"/>
      <c r="F111" s="87"/>
      <c r="G111" s="87"/>
      <c r="H111" s="87"/>
      <c r="I111" s="87"/>
      <c r="J111" s="19"/>
    </row>
    <row r="112" spans="1:21" ht="18.75" hidden="1" customHeight="1" x14ac:dyDescent="0.2">
      <c r="A112" s="5" t="s">
        <v>14</v>
      </c>
      <c r="B112" s="6" t="s">
        <v>15</v>
      </c>
      <c r="C112" s="10">
        <f>$C$103+C105+$C$107+C109</f>
        <v>4298.55</v>
      </c>
      <c r="D112" s="10">
        <f t="shared" ref="D112:I112" si="20">$C$103+D105+$C$107+D109</f>
        <v>4410.3</v>
      </c>
      <c r="E112" s="10">
        <f t="shared" si="20"/>
        <v>4666.4100000000008</v>
      </c>
      <c r="F112" s="10">
        <f t="shared" si="20"/>
        <v>4846.5300000000007</v>
      </c>
      <c r="G112" s="10">
        <f t="shared" si="20"/>
        <v>4853.2800000000007</v>
      </c>
      <c r="H112" s="10">
        <f t="shared" si="20"/>
        <v>5122.38</v>
      </c>
      <c r="I112" s="10">
        <f t="shared" si="20"/>
        <v>5143.7000000000007</v>
      </c>
      <c r="J112" s="18">
        <f>J103+J105+J107+J109</f>
        <v>4490.3382905486424</v>
      </c>
    </row>
    <row r="113" spans="1:21" ht="15" hidden="1" x14ac:dyDescent="0.2">
      <c r="A113" s="8" t="s">
        <v>63</v>
      </c>
      <c r="B113" s="6" t="s">
        <v>17</v>
      </c>
      <c r="C113" s="31">
        <f>C112/C100</f>
        <v>1</v>
      </c>
      <c r="D113" s="31">
        <f t="shared" ref="D113:I113" si="21">D112/D100</f>
        <v>1</v>
      </c>
      <c r="E113" s="31">
        <f t="shared" si="21"/>
        <v>1</v>
      </c>
      <c r="F113" s="31">
        <f t="shared" si="21"/>
        <v>1</v>
      </c>
      <c r="G113" s="31">
        <f t="shared" si="21"/>
        <v>1</v>
      </c>
      <c r="H113" s="31">
        <f t="shared" si="21"/>
        <v>1</v>
      </c>
      <c r="I113" s="31">
        <f t="shared" si="21"/>
        <v>1</v>
      </c>
      <c r="J113" s="32">
        <f>J112/J100</f>
        <v>1.0040275156093401</v>
      </c>
    </row>
    <row r="114" spans="1:21" ht="18.75" hidden="1" x14ac:dyDescent="0.2">
      <c r="A114" s="83" t="s">
        <v>64</v>
      </c>
      <c r="B114" s="83"/>
      <c r="C114" s="83"/>
      <c r="D114" s="83"/>
      <c r="E114" s="83"/>
      <c r="F114" s="83"/>
      <c r="G114" s="83"/>
      <c r="H114" s="83"/>
      <c r="I114" s="83"/>
      <c r="J114" s="18"/>
      <c r="R114" s="34"/>
    </row>
    <row r="115" spans="1:21" ht="15.75" hidden="1" customHeight="1" x14ac:dyDescent="0.2">
      <c r="A115" s="12" t="s">
        <v>24</v>
      </c>
      <c r="B115" s="6" t="s">
        <v>15</v>
      </c>
      <c r="C115" s="90">
        <f>C103</f>
        <v>3855</v>
      </c>
      <c r="D115" s="91"/>
      <c r="E115" s="91"/>
      <c r="F115" s="91"/>
      <c r="G115" s="91"/>
      <c r="H115" s="91"/>
      <c r="I115" s="92"/>
      <c r="J115" s="18">
        <f>C115</f>
        <v>3855</v>
      </c>
      <c r="L115" s="1" t="s">
        <v>65</v>
      </c>
      <c r="O115" s="35">
        <v>1.02</v>
      </c>
    </row>
    <row r="116" spans="1:21" ht="14.25" hidden="1" customHeight="1" x14ac:dyDescent="0.2">
      <c r="A116" s="8" t="s">
        <v>40</v>
      </c>
      <c r="B116" s="6" t="s">
        <v>17</v>
      </c>
      <c r="C116" s="77">
        <f>C115/C91*100</f>
        <v>100</v>
      </c>
      <c r="D116" s="77"/>
      <c r="E116" s="77"/>
      <c r="F116" s="77"/>
      <c r="G116" s="77"/>
      <c r="H116" s="77"/>
      <c r="I116" s="77"/>
      <c r="J116" s="32">
        <f>J115/J103</f>
        <v>1</v>
      </c>
    </row>
    <row r="117" spans="1:21" ht="14.25" hidden="1" x14ac:dyDescent="0.2">
      <c r="A117" s="13" t="s">
        <v>26</v>
      </c>
      <c r="B117" s="6" t="s">
        <v>15</v>
      </c>
      <c r="C117" s="36">
        <v>384.17</v>
      </c>
      <c r="D117" s="36">
        <v>494.75</v>
      </c>
      <c r="E117" s="36">
        <v>738.14</v>
      </c>
      <c r="F117" s="36">
        <v>915.63</v>
      </c>
      <c r="G117" s="36">
        <v>917.07</v>
      </c>
      <c r="H117" s="36">
        <v>1194.5999999999999</v>
      </c>
      <c r="I117" s="36">
        <v>1202.7</v>
      </c>
      <c r="J117" s="24">
        <f>T90</f>
        <v>555.57177698970213</v>
      </c>
      <c r="K117" s="1">
        <v>912.23</v>
      </c>
      <c r="L117" s="1" t="s">
        <v>66</v>
      </c>
    </row>
    <row r="118" spans="1:21" ht="15" hidden="1" x14ac:dyDescent="0.2">
      <c r="A118" s="8" t="s">
        <v>40</v>
      </c>
      <c r="B118" s="6" t="s">
        <v>17</v>
      </c>
      <c r="C118" s="37">
        <f>C117/C93*100</f>
        <v>104.89856101357071</v>
      </c>
      <c r="D118" s="37">
        <f t="shared" ref="D118:I118" si="22">D117/D93*100</f>
        <v>104.89769956535567</v>
      </c>
      <c r="E118" s="37">
        <f t="shared" si="22"/>
        <v>104.89711232378353</v>
      </c>
      <c r="F118" s="37">
        <f t="shared" si="22"/>
        <v>104.89758042342589</v>
      </c>
      <c r="G118" s="37">
        <f t="shared" si="22"/>
        <v>104.8979124964255</v>
      </c>
      <c r="H118" s="37">
        <f t="shared" si="22"/>
        <v>104.898052369997</v>
      </c>
      <c r="I118" s="37">
        <f t="shared" si="22"/>
        <v>104.89730059744451</v>
      </c>
      <c r="J118" s="38">
        <f>J117/J105</f>
        <v>1.0133362636323886</v>
      </c>
    </row>
    <row r="119" spans="1:21" ht="14.25" hidden="1" x14ac:dyDescent="0.2">
      <c r="A119" s="13" t="s">
        <v>27</v>
      </c>
      <c r="B119" s="6" t="s">
        <v>15</v>
      </c>
      <c r="C119" s="85">
        <f>C107</f>
        <v>42.51</v>
      </c>
      <c r="D119" s="85"/>
      <c r="E119" s="85"/>
      <c r="F119" s="85"/>
      <c r="G119" s="85"/>
      <c r="H119" s="85"/>
      <c r="I119" s="85"/>
      <c r="J119" s="24">
        <f>C119</f>
        <v>42.51</v>
      </c>
      <c r="L119" s="1" t="s">
        <v>67</v>
      </c>
    </row>
    <row r="120" spans="1:21" ht="15.75" hidden="1" customHeight="1" x14ac:dyDescent="0.2">
      <c r="A120" s="8" t="s">
        <v>40</v>
      </c>
      <c r="B120" s="6" t="s">
        <v>17</v>
      </c>
      <c r="C120" s="76">
        <f>C119/C95*100</f>
        <v>100</v>
      </c>
      <c r="D120" s="76"/>
      <c r="E120" s="76"/>
      <c r="F120" s="76"/>
      <c r="G120" s="76"/>
      <c r="H120" s="76"/>
      <c r="I120" s="76"/>
      <c r="J120" s="38">
        <f>J119/J107</f>
        <v>1</v>
      </c>
    </row>
    <row r="121" spans="1:21" ht="14.25" hidden="1" x14ac:dyDescent="0.2">
      <c r="A121" s="13" t="s">
        <v>30</v>
      </c>
      <c r="B121" s="6" t="s">
        <v>15</v>
      </c>
      <c r="C121" s="39">
        <f t="shared" ref="C121:I121" si="23">C109*$O$115</f>
        <v>35.5062</v>
      </c>
      <c r="D121" s="39">
        <f t="shared" si="23"/>
        <v>41.962800000000001</v>
      </c>
      <c r="E121" s="39">
        <f t="shared" si="23"/>
        <v>66.5244</v>
      </c>
      <c r="F121" s="39">
        <f t="shared" si="23"/>
        <v>77.662800000000004</v>
      </c>
      <c r="G121" s="39">
        <f t="shared" si="23"/>
        <v>83.150399999999991</v>
      </c>
      <c r="H121" s="39">
        <f t="shared" si="23"/>
        <v>87.771000000000001</v>
      </c>
      <c r="I121" s="39">
        <f t="shared" si="23"/>
        <v>101.6328</v>
      </c>
      <c r="J121" s="24">
        <f>T104</f>
        <v>44.473730166715669</v>
      </c>
      <c r="K121" s="1">
        <v>204.65</v>
      </c>
      <c r="L121" s="1" t="s">
        <v>68</v>
      </c>
    </row>
    <row r="122" spans="1:21" ht="13.5" hidden="1" customHeight="1" x14ac:dyDescent="0.2">
      <c r="A122" s="8" t="s">
        <v>40</v>
      </c>
      <c r="B122" s="6" t="s">
        <v>17</v>
      </c>
      <c r="C122" s="37">
        <f>C121/C97*100</f>
        <v>102</v>
      </c>
      <c r="D122" s="37">
        <f t="shared" ref="D122:I122" si="24">D121/D97*100</f>
        <v>102</v>
      </c>
      <c r="E122" s="37">
        <f t="shared" si="24"/>
        <v>102</v>
      </c>
      <c r="F122" s="37">
        <f t="shared" si="24"/>
        <v>102</v>
      </c>
      <c r="G122" s="37">
        <f t="shared" si="24"/>
        <v>102</v>
      </c>
      <c r="H122" s="37">
        <f t="shared" si="24"/>
        <v>102</v>
      </c>
      <c r="I122" s="37">
        <f t="shared" si="24"/>
        <v>102</v>
      </c>
      <c r="J122" s="30">
        <f>J121/J109</f>
        <v>0.9978791231181785</v>
      </c>
    </row>
    <row r="123" spans="1:21" ht="15.75" hidden="1" x14ac:dyDescent="0.2">
      <c r="A123" s="5" t="s">
        <v>14</v>
      </c>
      <c r="B123" s="6" t="s">
        <v>15</v>
      </c>
      <c r="C123" s="39">
        <f>$C$115+C117+$C$119+C121</f>
        <v>4317.1862000000001</v>
      </c>
      <c r="D123" s="39">
        <f t="shared" ref="D123:I123" si="25">$C$115+D117+$C$119+D121</f>
        <v>4434.2228000000005</v>
      </c>
      <c r="E123" s="39">
        <f t="shared" si="25"/>
        <v>4702.1744000000008</v>
      </c>
      <c r="F123" s="39">
        <f t="shared" si="25"/>
        <v>4890.8028000000004</v>
      </c>
      <c r="G123" s="39">
        <f t="shared" si="25"/>
        <v>4897.7304000000004</v>
      </c>
      <c r="H123" s="39">
        <f t="shared" si="25"/>
        <v>5179.8810000000003</v>
      </c>
      <c r="I123" s="39">
        <f t="shared" si="25"/>
        <v>5201.8428000000004</v>
      </c>
      <c r="J123" s="19">
        <f>J115+J117+J119+J121</f>
        <v>4497.5555071564177</v>
      </c>
    </row>
    <row r="124" spans="1:21" ht="13.5" hidden="1" customHeight="1" x14ac:dyDescent="0.2">
      <c r="A124" s="8" t="s">
        <v>69</v>
      </c>
      <c r="B124" s="6" t="s">
        <v>17</v>
      </c>
      <c r="C124" s="40">
        <f>C123/C112</f>
        <v>1.0043354619581022</v>
      </c>
      <c r="D124" s="40">
        <f t="shared" ref="D124:H124" si="26">D123/D100</f>
        <v>1.0054243022016645</v>
      </c>
      <c r="E124" s="40">
        <f t="shared" si="26"/>
        <v>1.0076642215321843</v>
      </c>
      <c r="F124" s="40">
        <f t="shared" si="26"/>
        <v>1.0091349480968859</v>
      </c>
      <c r="G124" s="40">
        <f t="shared" si="26"/>
        <v>1.0091588369102957</v>
      </c>
      <c r="H124" s="40">
        <f t="shared" si="26"/>
        <v>1.0112254459840935</v>
      </c>
      <c r="I124" s="40">
        <f>I123/I100</f>
        <v>1.0113036918949394</v>
      </c>
      <c r="J124" s="41">
        <f>J123/J112</f>
        <v>1.0016072768109623</v>
      </c>
    </row>
    <row r="125" spans="1:21" ht="19.5" hidden="1" thickBot="1" x14ac:dyDescent="0.25">
      <c r="A125" s="83" t="s">
        <v>70</v>
      </c>
      <c r="B125" s="83"/>
      <c r="C125" s="83"/>
      <c r="D125" s="83"/>
      <c r="E125" s="83"/>
      <c r="F125" s="83"/>
      <c r="G125" s="83"/>
      <c r="H125" s="83"/>
      <c r="I125" s="83"/>
      <c r="J125" s="21"/>
      <c r="R125" s="28" t="s">
        <v>47</v>
      </c>
      <c r="S125" s="79" t="s">
        <v>49</v>
      </c>
      <c r="T125" s="79"/>
      <c r="U125" s="79"/>
    </row>
    <row r="126" spans="1:21" ht="15.75" hidden="1" x14ac:dyDescent="0.25">
      <c r="A126" s="12" t="s">
        <v>24</v>
      </c>
      <c r="B126" s="6" t="s">
        <v>15</v>
      </c>
      <c r="C126" s="86">
        <v>3855</v>
      </c>
      <c r="D126" s="86"/>
      <c r="E126" s="86"/>
      <c r="F126" s="86"/>
      <c r="G126" s="86"/>
      <c r="H126" s="86"/>
      <c r="I126" s="86"/>
      <c r="J126" s="17">
        <f>C126</f>
        <v>3855</v>
      </c>
      <c r="K126" s="42">
        <f>C126/G134</f>
        <v>0.78709926540668707</v>
      </c>
      <c r="L126" s="42">
        <f>C126/C134</f>
        <v>0.89294272273917674</v>
      </c>
      <c r="M126" s="42">
        <f>C126/I134</f>
        <v>0.74108352524609156</v>
      </c>
      <c r="R126" s="28"/>
      <c r="S126" s="28" t="s">
        <v>71</v>
      </c>
      <c r="T126" s="28" t="s">
        <v>72</v>
      </c>
      <c r="U126" s="28" t="s">
        <v>73</v>
      </c>
    </row>
    <row r="127" spans="1:21" ht="15" hidden="1" x14ac:dyDescent="0.2">
      <c r="A127" s="8" t="s">
        <v>40</v>
      </c>
      <c r="B127" s="6" t="s">
        <v>17</v>
      </c>
      <c r="C127" s="88">
        <f>C126/C115</f>
        <v>1</v>
      </c>
      <c r="D127" s="88"/>
      <c r="E127" s="88"/>
      <c r="F127" s="88"/>
      <c r="G127" s="88"/>
      <c r="H127" s="88"/>
      <c r="I127" s="88"/>
      <c r="J127" s="32">
        <f>J126/J115</f>
        <v>1</v>
      </c>
      <c r="K127" s="42"/>
      <c r="L127" s="42"/>
      <c r="M127" s="42"/>
      <c r="R127" s="28">
        <v>1</v>
      </c>
      <c r="S127" s="28">
        <v>2299.3809999999999</v>
      </c>
      <c r="T127" s="28">
        <f>U127-S127</f>
        <v>2610.7379999999998</v>
      </c>
      <c r="U127" s="28">
        <v>4910.1189999999997</v>
      </c>
    </row>
    <row r="128" spans="1:21" ht="15" hidden="1" x14ac:dyDescent="0.2">
      <c r="A128" s="13" t="s">
        <v>26</v>
      </c>
      <c r="B128" s="6" t="s">
        <v>15</v>
      </c>
      <c r="C128" s="25">
        <f>C117</f>
        <v>384.17</v>
      </c>
      <c r="D128" s="25">
        <f>D117</f>
        <v>494.75</v>
      </c>
      <c r="E128" s="25">
        <f t="shared" ref="E128:I128" si="27">E117</f>
        <v>738.14</v>
      </c>
      <c r="F128" s="25">
        <f t="shared" si="27"/>
        <v>915.63</v>
      </c>
      <c r="G128" s="25">
        <f t="shared" si="27"/>
        <v>917.07</v>
      </c>
      <c r="H128" s="25">
        <f t="shared" si="27"/>
        <v>1194.5999999999999</v>
      </c>
      <c r="I128" s="25">
        <f t="shared" si="27"/>
        <v>1202.7</v>
      </c>
      <c r="J128" s="43">
        <f>S137</f>
        <v>618.66063508980244</v>
      </c>
      <c r="K128" s="42">
        <f>G128/G134</f>
        <v>0.18724387116122193</v>
      </c>
      <c r="L128" s="42">
        <f>C128/C134</f>
        <v>8.8986201243763816E-2</v>
      </c>
      <c r="M128" s="42">
        <f>I128/I134</f>
        <v>0.23120652550284679</v>
      </c>
      <c r="R128" s="28">
        <v>2</v>
      </c>
      <c r="S128" s="28">
        <v>631.86099999999999</v>
      </c>
      <c r="T128" s="28">
        <f t="shared" ref="T128:T134" si="28">U128-S128</f>
        <v>566.10900000000004</v>
      </c>
      <c r="U128" s="28">
        <v>1197.97</v>
      </c>
    </row>
    <row r="129" spans="1:21" ht="15" hidden="1" x14ac:dyDescent="0.2">
      <c r="A129" s="8" t="s">
        <v>40</v>
      </c>
      <c r="B129" s="6" t="s">
        <v>17</v>
      </c>
      <c r="C129" s="44">
        <f>C128/C117</f>
        <v>1</v>
      </c>
      <c r="D129" s="44">
        <f t="shared" ref="D129:I129" si="29">D128/D117</f>
        <v>1</v>
      </c>
      <c r="E129" s="44">
        <f t="shared" si="29"/>
        <v>1</v>
      </c>
      <c r="F129" s="44">
        <f t="shared" si="29"/>
        <v>1</v>
      </c>
      <c r="G129" s="44">
        <f t="shared" si="29"/>
        <v>1</v>
      </c>
      <c r="H129" s="44">
        <f t="shared" si="29"/>
        <v>1</v>
      </c>
      <c r="I129" s="44">
        <f t="shared" si="29"/>
        <v>1</v>
      </c>
      <c r="J129" s="32">
        <f>J128/J117</f>
        <v>1.1135566288877012</v>
      </c>
      <c r="K129" s="42"/>
      <c r="L129" s="42"/>
      <c r="M129" s="42"/>
      <c r="R129" s="28">
        <v>3</v>
      </c>
      <c r="S129" s="28">
        <v>517.70299999999997</v>
      </c>
      <c r="T129" s="28">
        <f t="shared" si="28"/>
        <v>398.09300000000007</v>
      </c>
      <c r="U129" s="28">
        <v>915.79600000000005</v>
      </c>
    </row>
    <row r="130" spans="1:21" ht="14.25" hidden="1" x14ac:dyDescent="0.2">
      <c r="A130" s="13" t="s">
        <v>27</v>
      </c>
      <c r="B130" s="6" t="s">
        <v>15</v>
      </c>
      <c r="C130" s="85">
        <f>C119</f>
        <v>42.51</v>
      </c>
      <c r="D130" s="85"/>
      <c r="E130" s="85"/>
      <c r="F130" s="85"/>
      <c r="G130" s="85"/>
      <c r="H130" s="85"/>
      <c r="I130" s="85"/>
      <c r="J130" s="19">
        <f>C130</f>
        <v>42.51</v>
      </c>
      <c r="K130" s="42">
        <f>C130/G134</f>
        <v>8.6795304208659579E-3</v>
      </c>
      <c r="L130" s="42">
        <f>C130/C134</f>
        <v>9.8466913472483528E-3</v>
      </c>
      <c r="M130" s="42">
        <f>C130/I134</f>
        <v>8.1721039320911421E-3</v>
      </c>
      <c r="R130" s="28">
        <v>4</v>
      </c>
      <c r="S130" s="28">
        <v>455.13400000000001</v>
      </c>
      <c r="T130" s="28">
        <f t="shared" si="28"/>
        <v>436.66899999999998</v>
      </c>
      <c r="U130" s="28">
        <v>891.803</v>
      </c>
    </row>
    <row r="131" spans="1:21" ht="15" hidden="1" x14ac:dyDescent="0.2">
      <c r="A131" s="8" t="s">
        <v>40</v>
      </c>
      <c r="B131" s="6" t="s">
        <v>17</v>
      </c>
      <c r="C131" s="89">
        <f>C130/C119</f>
        <v>1</v>
      </c>
      <c r="D131" s="89"/>
      <c r="E131" s="89"/>
      <c r="F131" s="89"/>
      <c r="G131" s="89"/>
      <c r="H131" s="89"/>
      <c r="I131" s="89"/>
      <c r="J131" s="32">
        <f>J130/J119</f>
        <v>1</v>
      </c>
      <c r="K131" s="42"/>
      <c r="L131" s="42"/>
      <c r="M131" s="42"/>
      <c r="R131" s="28">
        <v>5</v>
      </c>
      <c r="S131" s="28">
        <v>146.893</v>
      </c>
      <c r="T131" s="28">
        <f t="shared" si="28"/>
        <v>147.91799999999998</v>
      </c>
      <c r="U131" s="28">
        <v>294.81099999999998</v>
      </c>
    </row>
    <row r="132" spans="1:21" ht="14.25" hidden="1" x14ac:dyDescent="0.2">
      <c r="A132" s="13" t="s">
        <v>30</v>
      </c>
      <c r="B132" s="6" t="s">
        <v>15</v>
      </c>
      <c r="C132" s="10">
        <f>C121</f>
        <v>35.5062</v>
      </c>
      <c r="D132" s="10">
        <f t="shared" ref="D132:I132" si="30">D121</f>
        <v>41.962800000000001</v>
      </c>
      <c r="E132" s="10">
        <f t="shared" si="30"/>
        <v>66.5244</v>
      </c>
      <c r="F132" s="10">
        <f t="shared" si="30"/>
        <v>77.662800000000004</v>
      </c>
      <c r="G132" s="10">
        <f>G121</f>
        <v>83.150399999999991</v>
      </c>
      <c r="H132" s="10">
        <f t="shared" si="30"/>
        <v>87.771000000000001</v>
      </c>
      <c r="I132" s="10">
        <f t="shared" si="30"/>
        <v>101.6328</v>
      </c>
      <c r="J132" s="19"/>
      <c r="K132" s="42">
        <f>G132/G134</f>
        <v>1.6977333011224952E-2</v>
      </c>
      <c r="L132" s="42">
        <f>C132/C134</f>
        <v>8.2243846698110915E-3</v>
      </c>
      <c r="M132" s="42">
        <f>I132/I134</f>
        <v>1.9537845318970421E-2</v>
      </c>
      <c r="R132" s="28">
        <v>6</v>
      </c>
      <c r="S132" s="28">
        <v>110.789</v>
      </c>
      <c r="T132" s="28">
        <f t="shared" si="28"/>
        <v>80.537999999999997</v>
      </c>
      <c r="U132" s="28">
        <v>191.327</v>
      </c>
    </row>
    <row r="133" spans="1:21" ht="15" hidden="1" x14ac:dyDescent="0.2">
      <c r="A133" s="8" t="s">
        <v>40</v>
      </c>
      <c r="B133" s="6" t="s">
        <v>17</v>
      </c>
      <c r="C133" s="44">
        <f>C132/C121</f>
        <v>1</v>
      </c>
      <c r="D133" s="44">
        <f t="shared" ref="D133:I133" si="31">D132/D121</f>
        <v>1</v>
      </c>
      <c r="E133" s="44">
        <f t="shared" si="31"/>
        <v>1</v>
      </c>
      <c r="F133" s="44">
        <f t="shared" si="31"/>
        <v>1</v>
      </c>
      <c r="G133" s="44">
        <f t="shared" si="31"/>
        <v>1</v>
      </c>
      <c r="H133" s="44">
        <f t="shared" si="31"/>
        <v>1</v>
      </c>
      <c r="I133" s="44">
        <f t="shared" si="31"/>
        <v>1</v>
      </c>
      <c r="J133" s="32">
        <f>J132/J120</f>
        <v>0</v>
      </c>
      <c r="R133" s="28">
        <v>7</v>
      </c>
      <c r="S133" s="28">
        <v>16.18</v>
      </c>
      <c r="T133" s="28">
        <f t="shared" si="28"/>
        <v>14.416</v>
      </c>
      <c r="U133" s="28">
        <v>30.596</v>
      </c>
    </row>
    <row r="134" spans="1:21" ht="15.75" hidden="1" x14ac:dyDescent="0.2">
      <c r="A134" s="5" t="s">
        <v>14</v>
      </c>
      <c r="B134" s="6" t="s">
        <v>15</v>
      </c>
      <c r="C134" s="10">
        <f>$C$126+C128+$C$130+C132</f>
        <v>4317.1862000000001</v>
      </c>
      <c r="D134" s="10">
        <f t="shared" ref="D134:I134" si="32">$C$126+D128+$C$130+D132</f>
        <v>4434.2228000000005</v>
      </c>
      <c r="E134" s="10">
        <f t="shared" si="32"/>
        <v>4702.1744000000008</v>
      </c>
      <c r="F134" s="10">
        <f t="shared" si="32"/>
        <v>4890.8028000000004</v>
      </c>
      <c r="G134" s="10">
        <f t="shared" si="32"/>
        <v>4897.7304000000004</v>
      </c>
      <c r="H134" s="10">
        <f t="shared" si="32"/>
        <v>5179.8810000000003</v>
      </c>
      <c r="I134" s="10">
        <f t="shared" si="32"/>
        <v>5201.8428000000004</v>
      </c>
      <c r="J134" s="18">
        <f>J126+J128+J130+J132</f>
        <v>4516.170635089803</v>
      </c>
      <c r="R134" s="29" t="s">
        <v>50</v>
      </c>
      <c r="S134" s="28">
        <v>1033.385</v>
      </c>
      <c r="T134" s="28">
        <f t="shared" si="28"/>
        <v>770.61500000000001</v>
      </c>
      <c r="U134" s="28">
        <v>1804</v>
      </c>
    </row>
    <row r="135" spans="1:21" ht="15" hidden="1" x14ac:dyDescent="0.2">
      <c r="A135" s="8" t="s">
        <v>74</v>
      </c>
      <c r="B135" s="6" t="s">
        <v>17</v>
      </c>
      <c r="C135" s="31">
        <f t="shared" ref="C135:J135" si="33">C134/C123</f>
        <v>1</v>
      </c>
      <c r="D135" s="31">
        <f t="shared" si="33"/>
        <v>1</v>
      </c>
      <c r="E135" s="31">
        <f t="shared" si="33"/>
        <v>1</v>
      </c>
      <c r="F135" s="31">
        <f t="shared" si="33"/>
        <v>1</v>
      </c>
      <c r="G135" s="31">
        <f t="shared" si="33"/>
        <v>1</v>
      </c>
      <c r="H135" s="31">
        <f t="shared" si="33"/>
        <v>1</v>
      </c>
      <c r="I135" s="31">
        <f t="shared" si="33"/>
        <v>1</v>
      </c>
      <c r="J135" s="32">
        <f t="shared" si="33"/>
        <v>1.0041389434557872</v>
      </c>
      <c r="R135" s="28" t="s">
        <v>52</v>
      </c>
      <c r="S135" s="28">
        <f>SUM(S127:S134)</f>
        <v>5211.326</v>
      </c>
      <c r="T135" s="28">
        <f>SUM(T127:T134)</f>
        <v>5025.0959999999986</v>
      </c>
      <c r="U135" s="28">
        <f>SUM(U127:U134)</f>
        <v>10236.421999999999</v>
      </c>
    </row>
    <row r="136" spans="1:21" ht="18.75" hidden="1" x14ac:dyDescent="0.2">
      <c r="A136" s="83" t="s">
        <v>75</v>
      </c>
      <c r="B136" s="83"/>
      <c r="C136" s="83"/>
      <c r="D136" s="83"/>
      <c r="E136" s="83"/>
      <c r="F136" s="83"/>
      <c r="G136" s="83"/>
      <c r="H136" s="83"/>
      <c r="I136" s="83"/>
      <c r="J136" s="18"/>
      <c r="R136" s="1" t="s">
        <v>76</v>
      </c>
      <c r="S136" s="1">
        <f>S127+S128+S129+S130+S131+S132+S133</f>
        <v>4177.9409999999998</v>
      </c>
      <c r="T136" s="1">
        <f t="shared" ref="T136:U136" si="34">T127+T128+T129+T130+T131+T132+T133</f>
        <v>4254.4809999999989</v>
      </c>
      <c r="U136" s="1">
        <f t="shared" si="34"/>
        <v>8432.4219999999987</v>
      </c>
    </row>
    <row r="137" spans="1:21" ht="15.75" hidden="1" x14ac:dyDescent="0.2">
      <c r="A137" s="12" t="s">
        <v>24</v>
      </c>
      <c r="B137" s="6" t="s">
        <v>15</v>
      </c>
      <c r="C137" s="90">
        <v>4005</v>
      </c>
      <c r="D137" s="91"/>
      <c r="E137" s="91"/>
      <c r="F137" s="91"/>
      <c r="G137" s="91"/>
      <c r="H137" s="91"/>
      <c r="I137" s="92"/>
      <c r="J137" s="18">
        <f>C137</f>
        <v>4005</v>
      </c>
      <c r="K137" s="1" t="s">
        <v>77</v>
      </c>
      <c r="R137" s="1" t="s">
        <v>78</v>
      </c>
      <c r="S137" s="1">
        <f>(C128*S127+D128*S128+E128*S129+F128*S130+G128*S131+H128*S132+I128*S133+K117*S134)/S135</f>
        <v>618.66063508980244</v>
      </c>
      <c r="T137" s="1">
        <f>(T127*C139+T128*D139+T129*E139+T130*F139+T131*G139+T132*H139+T133*I139+T134*K139)/T135</f>
        <v>588.31104821610381</v>
      </c>
    </row>
    <row r="138" spans="1:21" ht="15" hidden="1" x14ac:dyDescent="0.2">
      <c r="A138" s="8" t="s">
        <v>40</v>
      </c>
      <c r="B138" s="6" t="s">
        <v>17</v>
      </c>
      <c r="C138" s="88">
        <f>C137/C126</f>
        <v>1.038910505836576</v>
      </c>
      <c r="D138" s="88"/>
      <c r="E138" s="88"/>
      <c r="F138" s="88"/>
      <c r="G138" s="88"/>
      <c r="H138" s="88"/>
      <c r="I138" s="88"/>
      <c r="J138" s="32">
        <f>J137/J126</f>
        <v>1.038910505836576</v>
      </c>
      <c r="R138" s="1" t="s">
        <v>55</v>
      </c>
      <c r="S138" s="1">
        <f>(C128*S127+D128*S128+E128*S129+F128*S130+G128*S131+H128*S132+I128*S133)/S136</f>
        <v>546.04826977451341</v>
      </c>
      <c r="T138" s="1">
        <f>(C139*T127+D139*T128+E139*T129+F139*T130+G139*T131+H139*T132+I139*T133)/T136</f>
        <v>523.19547953322638</v>
      </c>
    </row>
    <row r="139" spans="1:21" ht="14.25" hidden="1" x14ac:dyDescent="0.2">
      <c r="A139" s="13" t="s">
        <v>26</v>
      </c>
      <c r="B139" s="6" t="s">
        <v>15</v>
      </c>
      <c r="C139" s="36">
        <f t="shared" ref="C139:I139" si="35">C128</f>
        <v>384.17</v>
      </c>
      <c r="D139" s="36">
        <f t="shared" si="35"/>
        <v>494.75</v>
      </c>
      <c r="E139" s="36">
        <f t="shared" si="35"/>
        <v>738.14</v>
      </c>
      <c r="F139" s="36">
        <f t="shared" si="35"/>
        <v>915.63</v>
      </c>
      <c r="G139" s="36">
        <f t="shared" si="35"/>
        <v>917.07</v>
      </c>
      <c r="H139" s="36">
        <f t="shared" si="35"/>
        <v>1194.5999999999999</v>
      </c>
      <c r="I139" s="36">
        <f t="shared" si="35"/>
        <v>1202.7</v>
      </c>
      <c r="J139" s="24">
        <f>T137</f>
        <v>588.31104821610381</v>
      </c>
      <c r="K139" s="45">
        <f>K117*1.039</f>
        <v>947.80696999999998</v>
      </c>
    </row>
    <row r="140" spans="1:21" ht="15" hidden="1" x14ac:dyDescent="0.2">
      <c r="A140" s="8" t="s">
        <v>40</v>
      </c>
      <c r="B140" s="6" t="s">
        <v>17</v>
      </c>
      <c r="C140" s="46">
        <f>C139/C128</f>
        <v>1</v>
      </c>
      <c r="D140" s="46">
        <f t="shared" ref="D140:I140" si="36">D139/D128</f>
        <v>1</v>
      </c>
      <c r="E140" s="46">
        <f t="shared" si="36"/>
        <v>1</v>
      </c>
      <c r="F140" s="46">
        <f t="shared" si="36"/>
        <v>1</v>
      </c>
      <c r="G140" s="46">
        <f t="shared" si="36"/>
        <v>1</v>
      </c>
      <c r="H140" s="46">
        <f t="shared" si="36"/>
        <v>1</v>
      </c>
      <c r="I140" s="46">
        <f t="shared" si="36"/>
        <v>1</v>
      </c>
      <c r="J140" s="38">
        <f>J139/J128</f>
        <v>0.9509430774283979</v>
      </c>
    </row>
    <row r="141" spans="1:21" ht="14.25" hidden="1" x14ac:dyDescent="0.2">
      <c r="A141" s="13" t="s">
        <v>27</v>
      </c>
      <c r="B141" s="6" t="s">
        <v>15</v>
      </c>
      <c r="C141" s="85">
        <f>C130*1.039</f>
        <v>44.167889999999993</v>
      </c>
      <c r="D141" s="85"/>
      <c r="E141" s="85"/>
      <c r="F141" s="85"/>
      <c r="G141" s="85"/>
      <c r="H141" s="85"/>
      <c r="I141" s="85"/>
      <c r="J141" s="24">
        <f>C141</f>
        <v>44.167889999999993</v>
      </c>
    </row>
    <row r="142" spans="1:21" ht="15" hidden="1" x14ac:dyDescent="0.2">
      <c r="A142" s="8" t="s">
        <v>40</v>
      </c>
      <c r="B142" s="6" t="s">
        <v>17</v>
      </c>
      <c r="C142" s="89">
        <f>C141/C130</f>
        <v>1.0389999999999999</v>
      </c>
      <c r="D142" s="89"/>
      <c r="E142" s="89"/>
      <c r="F142" s="89"/>
      <c r="G142" s="89"/>
      <c r="H142" s="89"/>
      <c r="I142" s="89"/>
      <c r="J142" s="38">
        <f>J141/J130</f>
        <v>1.0389999999999999</v>
      </c>
    </row>
    <row r="143" spans="1:21" ht="14.25" hidden="1" x14ac:dyDescent="0.2">
      <c r="A143" s="13" t="s">
        <v>30</v>
      </c>
      <c r="B143" s="6" t="s">
        <v>15</v>
      </c>
      <c r="C143" s="39">
        <f>C132</f>
        <v>35.5062</v>
      </c>
      <c r="D143" s="39">
        <f t="shared" ref="D143:I143" si="37">D132</f>
        <v>41.962800000000001</v>
      </c>
      <c r="E143" s="39">
        <f t="shared" si="37"/>
        <v>66.5244</v>
      </c>
      <c r="F143" s="39">
        <f t="shared" si="37"/>
        <v>77.662800000000004</v>
      </c>
      <c r="G143" s="39">
        <f t="shared" si="37"/>
        <v>83.150399999999991</v>
      </c>
      <c r="H143" s="39">
        <f t="shared" si="37"/>
        <v>87.771000000000001</v>
      </c>
      <c r="I143" s="39">
        <f t="shared" si="37"/>
        <v>101.6328</v>
      </c>
      <c r="J143" s="24">
        <f>S127</f>
        <v>2299.3809999999999</v>
      </c>
    </row>
    <row r="144" spans="1:21" ht="15" hidden="1" x14ac:dyDescent="0.2">
      <c r="A144" s="8" t="s">
        <v>40</v>
      </c>
      <c r="B144" s="6" t="s">
        <v>17</v>
      </c>
      <c r="C144" s="46">
        <f>C143/C132</f>
        <v>1</v>
      </c>
      <c r="D144" s="46">
        <f t="shared" ref="D144:I144" si="38">D143/D132</f>
        <v>1</v>
      </c>
      <c r="E144" s="46">
        <f t="shared" si="38"/>
        <v>1</v>
      </c>
      <c r="F144" s="46">
        <f t="shared" si="38"/>
        <v>1</v>
      </c>
      <c r="G144" s="46">
        <f t="shared" si="38"/>
        <v>1</v>
      </c>
      <c r="H144" s="46">
        <f t="shared" si="38"/>
        <v>1</v>
      </c>
      <c r="I144" s="46">
        <f t="shared" si="38"/>
        <v>1</v>
      </c>
      <c r="J144" s="30" t="e">
        <f>J143/J132</f>
        <v>#DIV/0!</v>
      </c>
    </row>
    <row r="145" spans="1:12" ht="15.75" hidden="1" x14ac:dyDescent="0.2">
      <c r="A145" s="5" t="s">
        <v>14</v>
      </c>
      <c r="B145" s="6" t="s">
        <v>15</v>
      </c>
      <c r="C145" s="39">
        <f>$C$137+C139+$C$141+C143</f>
        <v>4468.8440899999996</v>
      </c>
      <c r="D145" s="39">
        <f t="shared" ref="D145:I145" si="39">$C$137+D139+$C$141+D143</f>
        <v>4585.88069</v>
      </c>
      <c r="E145" s="39">
        <f t="shared" si="39"/>
        <v>4853.8322900000003</v>
      </c>
      <c r="F145" s="39">
        <f t="shared" si="39"/>
        <v>5042.4606899999999</v>
      </c>
      <c r="G145" s="39">
        <f t="shared" si="39"/>
        <v>5049.388289999999</v>
      </c>
      <c r="H145" s="39">
        <f t="shared" si="39"/>
        <v>5331.5388899999998</v>
      </c>
      <c r="I145" s="39">
        <f t="shared" si="39"/>
        <v>5353.5006899999998</v>
      </c>
      <c r="J145" s="19">
        <f>J137+J139+J141+J143</f>
        <v>6936.8599382161028</v>
      </c>
    </row>
    <row r="146" spans="1:12" ht="15.75" hidden="1" thickBot="1" x14ac:dyDescent="0.25">
      <c r="A146" s="8" t="s">
        <v>79</v>
      </c>
      <c r="B146" s="6" t="s">
        <v>17</v>
      </c>
      <c r="C146" s="40">
        <f>C145/C134</f>
        <v>1.0351288739874132</v>
      </c>
      <c r="D146" s="40">
        <f t="shared" ref="D146:I146" si="40">D145/D123</f>
        <v>1.0342016846785416</v>
      </c>
      <c r="E146" s="40">
        <f t="shared" si="40"/>
        <v>1.0322527148291223</v>
      </c>
      <c r="F146" s="40">
        <f t="shared" si="40"/>
        <v>1.0310087926669216</v>
      </c>
      <c r="G146" s="40">
        <f t="shared" si="40"/>
        <v>1.0309649322469849</v>
      </c>
      <c r="H146" s="40">
        <f t="shared" si="40"/>
        <v>1.0292782575507042</v>
      </c>
      <c r="I146" s="40">
        <f t="shared" si="40"/>
        <v>1.0291546468878296</v>
      </c>
      <c r="J146" s="41">
        <f>J145/J134</f>
        <v>1.5360048365573249</v>
      </c>
    </row>
    <row r="147" spans="1:12" ht="18.75" hidden="1" x14ac:dyDescent="0.2">
      <c r="A147" s="83" t="s">
        <v>80</v>
      </c>
      <c r="B147" s="83"/>
      <c r="C147" s="83"/>
      <c r="D147" s="83"/>
      <c r="E147" s="83"/>
      <c r="F147" s="83"/>
      <c r="G147" s="83"/>
      <c r="H147" s="83"/>
      <c r="I147" s="83"/>
      <c r="J147" s="18"/>
    </row>
    <row r="148" spans="1:12" ht="15.75" hidden="1" x14ac:dyDescent="0.2">
      <c r="A148" s="12" t="s">
        <v>24</v>
      </c>
      <c r="B148" s="6" t="s">
        <v>15</v>
      </c>
      <c r="C148" s="90">
        <f>C137</f>
        <v>4005</v>
      </c>
      <c r="D148" s="91"/>
      <c r="E148" s="91"/>
      <c r="F148" s="91"/>
      <c r="G148" s="91"/>
      <c r="H148" s="91"/>
      <c r="I148" s="92"/>
      <c r="J148" s="18"/>
      <c r="K148" s="1" t="s">
        <v>77</v>
      </c>
    </row>
    <row r="149" spans="1:12" ht="15" hidden="1" x14ac:dyDescent="0.2">
      <c r="A149" s="8" t="s">
        <v>40</v>
      </c>
      <c r="B149" s="6" t="s">
        <v>17</v>
      </c>
      <c r="C149" s="88">
        <f>C148/C137</f>
        <v>1</v>
      </c>
      <c r="D149" s="88"/>
      <c r="E149" s="88"/>
      <c r="F149" s="88"/>
      <c r="G149" s="88"/>
      <c r="H149" s="88"/>
      <c r="I149" s="88"/>
      <c r="J149" s="32"/>
    </row>
    <row r="150" spans="1:12" ht="14.25" hidden="1" x14ac:dyDescent="0.2">
      <c r="A150" s="13" t="s">
        <v>26</v>
      </c>
      <c r="B150" s="6" t="s">
        <v>15</v>
      </c>
      <c r="C150" s="36">
        <f t="shared" ref="C150:I150" si="41">C139</f>
        <v>384.17</v>
      </c>
      <c r="D150" s="36">
        <f t="shared" si="41"/>
        <v>494.75</v>
      </c>
      <c r="E150" s="36">
        <f t="shared" si="41"/>
        <v>738.14</v>
      </c>
      <c r="F150" s="36">
        <f t="shared" si="41"/>
        <v>915.63</v>
      </c>
      <c r="G150" s="36">
        <f t="shared" si="41"/>
        <v>917.07</v>
      </c>
      <c r="H150" s="36">
        <f t="shared" si="41"/>
        <v>1194.5999999999999</v>
      </c>
      <c r="I150" s="36">
        <f t="shared" si="41"/>
        <v>1202.7</v>
      </c>
      <c r="J150" s="24"/>
      <c r="K150" s="47"/>
    </row>
    <row r="151" spans="1:12" ht="15" hidden="1" x14ac:dyDescent="0.2">
      <c r="A151" s="8" t="s">
        <v>40</v>
      </c>
      <c r="B151" s="6" t="s">
        <v>17</v>
      </c>
      <c r="C151" s="46">
        <f>C150/C139</f>
        <v>1</v>
      </c>
      <c r="D151" s="46">
        <f t="shared" ref="D151:I151" si="42">D150/D139</f>
        <v>1</v>
      </c>
      <c r="E151" s="46">
        <f t="shared" si="42"/>
        <v>1</v>
      </c>
      <c r="F151" s="46">
        <f t="shared" si="42"/>
        <v>1</v>
      </c>
      <c r="G151" s="46">
        <f t="shared" si="42"/>
        <v>1</v>
      </c>
      <c r="H151" s="46">
        <f t="shared" si="42"/>
        <v>1</v>
      </c>
      <c r="I151" s="46">
        <f t="shared" si="42"/>
        <v>1</v>
      </c>
      <c r="J151" s="38"/>
    </row>
    <row r="152" spans="1:12" ht="14.25" hidden="1" x14ac:dyDescent="0.2">
      <c r="A152" s="13" t="s">
        <v>27</v>
      </c>
      <c r="B152" s="6" t="s">
        <v>15</v>
      </c>
      <c r="C152" s="85">
        <f>C141</f>
        <v>44.167889999999993</v>
      </c>
      <c r="D152" s="85"/>
      <c r="E152" s="85"/>
      <c r="F152" s="85"/>
      <c r="G152" s="85"/>
      <c r="H152" s="85"/>
      <c r="I152" s="85"/>
      <c r="J152" s="24"/>
    </row>
    <row r="153" spans="1:12" ht="15" hidden="1" x14ac:dyDescent="0.2">
      <c r="A153" s="8" t="s">
        <v>40</v>
      </c>
      <c r="B153" s="6" t="s">
        <v>17</v>
      </c>
      <c r="C153" s="89">
        <f>C152/C141</f>
        <v>1</v>
      </c>
      <c r="D153" s="89"/>
      <c r="E153" s="89"/>
      <c r="F153" s="89"/>
      <c r="G153" s="89"/>
      <c r="H153" s="89"/>
      <c r="I153" s="89"/>
      <c r="J153" s="38"/>
    </row>
    <row r="154" spans="1:12" ht="14.25" hidden="1" x14ac:dyDescent="0.2">
      <c r="A154" s="13" t="s">
        <v>30</v>
      </c>
      <c r="B154" s="6" t="s">
        <v>15</v>
      </c>
      <c r="C154" s="39">
        <f t="shared" ref="C154:I154" si="43">C143</f>
        <v>35.5062</v>
      </c>
      <c r="D154" s="39">
        <f t="shared" si="43"/>
        <v>41.962800000000001</v>
      </c>
      <c r="E154" s="39">
        <f t="shared" si="43"/>
        <v>66.5244</v>
      </c>
      <c r="F154" s="39">
        <f t="shared" si="43"/>
        <v>77.662800000000004</v>
      </c>
      <c r="G154" s="39">
        <f t="shared" si="43"/>
        <v>83.150399999999991</v>
      </c>
      <c r="H154" s="39">
        <f t="shared" si="43"/>
        <v>87.771000000000001</v>
      </c>
      <c r="I154" s="39">
        <f t="shared" si="43"/>
        <v>101.6328</v>
      </c>
      <c r="J154" s="24"/>
      <c r="K154" s="47"/>
    </row>
    <row r="155" spans="1:12" ht="15" hidden="1" x14ac:dyDescent="0.2">
      <c r="A155" s="8" t="s">
        <v>40</v>
      </c>
      <c r="B155" s="6" t="s">
        <v>17</v>
      </c>
      <c r="C155" s="46">
        <f>C154/C143</f>
        <v>1</v>
      </c>
      <c r="D155" s="46">
        <f t="shared" ref="D155:I155" si="44">D154/D143</f>
        <v>1</v>
      </c>
      <c r="E155" s="46">
        <f t="shared" si="44"/>
        <v>1</v>
      </c>
      <c r="F155" s="46">
        <f t="shared" si="44"/>
        <v>1</v>
      </c>
      <c r="G155" s="46">
        <f t="shared" si="44"/>
        <v>1</v>
      </c>
      <c r="H155" s="46">
        <f t="shared" si="44"/>
        <v>1</v>
      </c>
      <c r="I155" s="46">
        <f t="shared" si="44"/>
        <v>1</v>
      </c>
      <c r="J155" s="30"/>
    </row>
    <row r="156" spans="1:12" ht="15.75" hidden="1" x14ac:dyDescent="0.2">
      <c r="A156" s="5" t="s">
        <v>14</v>
      </c>
      <c r="B156" s="6" t="s">
        <v>15</v>
      </c>
      <c r="C156" s="39">
        <f>$C$148+C150+$C$152+C154</f>
        <v>4468.8440899999996</v>
      </c>
      <c r="D156" s="39">
        <f t="shared" ref="D156:I156" si="45">$C$148+D150+$C$152+D154</f>
        <v>4585.88069</v>
      </c>
      <c r="E156" s="39">
        <f t="shared" si="45"/>
        <v>4853.8322900000003</v>
      </c>
      <c r="F156" s="39">
        <f t="shared" si="45"/>
        <v>5042.4606899999999</v>
      </c>
      <c r="G156" s="39">
        <f t="shared" si="45"/>
        <v>5049.388289999999</v>
      </c>
      <c r="H156" s="39">
        <f t="shared" si="45"/>
        <v>5331.5388899999998</v>
      </c>
      <c r="I156" s="39">
        <f t="shared" si="45"/>
        <v>5353.5006899999998</v>
      </c>
      <c r="J156" s="19"/>
    </row>
    <row r="157" spans="1:12" ht="15.75" hidden="1" thickBot="1" x14ac:dyDescent="0.25">
      <c r="A157" s="8" t="s">
        <v>81</v>
      </c>
      <c r="B157" s="6" t="s">
        <v>17</v>
      </c>
      <c r="C157" s="40">
        <f>C156/C145</f>
        <v>1</v>
      </c>
      <c r="D157" s="40">
        <f>D156/D145</f>
        <v>1</v>
      </c>
      <c r="E157" s="40">
        <f t="shared" ref="E157:I157" si="46">E156/E145</f>
        <v>1</v>
      </c>
      <c r="F157" s="40">
        <f t="shared" si="46"/>
        <v>1</v>
      </c>
      <c r="G157" s="40">
        <f t="shared" si="46"/>
        <v>1</v>
      </c>
      <c r="H157" s="40">
        <f t="shared" si="46"/>
        <v>1</v>
      </c>
      <c r="I157" s="40">
        <f t="shared" si="46"/>
        <v>1</v>
      </c>
      <c r="J157" s="41"/>
    </row>
    <row r="158" spans="1:12" ht="18.75" hidden="1" x14ac:dyDescent="0.2">
      <c r="A158" s="83" t="s">
        <v>82</v>
      </c>
      <c r="B158" s="83"/>
      <c r="C158" s="83"/>
      <c r="D158" s="83"/>
      <c r="E158" s="83"/>
      <c r="F158" s="83"/>
      <c r="G158" s="83"/>
      <c r="H158" s="83"/>
      <c r="I158" s="83"/>
      <c r="J158" s="18"/>
    </row>
    <row r="159" spans="1:12" ht="15.75" hidden="1" x14ac:dyDescent="0.2">
      <c r="A159" s="12" t="s">
        <v>83</v>
      </c>
      <c r="B159" s="6" t="s">
        <v>15</v>
      </c>
      <c r="C159" s="90">
        <v>4141</v>
      </c>
      <c r="D159" s="91"/>
      <c r="E159" s="91"/>
      <c r="F159" s="91"/>
      <c r="G159" s="91"/>
      <c r="H159" s="91"/>
      <c r="I159" s="92"/>
      <c r="J159" s="18"/>
      <c r="K159" s="47">
        <v>1.034</v>
      </c>
      <c r="L159" s="1" t="s">
        <v>84</v>
      </c>
    </row>
    <row r="160" spans="1:12" ht="15" hidden="1" x14ac:dyDescent="0.2">
      <c r="A160" s="8" t="s">
        <v>40</v>
      </c>
      <c r="B160" s="6" t="s">
        <v>17</v>
      </c>
      <c r="C160" s="88">
        <f>C159/C148</f>
        <v>1.0339575530586766</v>
      </c>
      <c r="D160" s="88"/>
      <c r="E160" s="88"/>
      <c r="F160" s="88"/>
      <c r="G160" s="88"/>
      <c r="H160" s="88"/>
      <c r="I160" s="88"/>
      <c r="J160" s="32"/>
      <c r="K160" s="47"/>
    </row>
    <row r="161" spans="1:11" ht="14.25" hidden="1" x14ac:dyDescent="0.2">
      <c r="A161" s="13" t="s">
        <v>26</v>
      </c>
      <c r="B161" s="6" t="s">
        <v>15</v>
      </c>
      <c r="C161" s="36">
        <f t="shared" ref="C161:I161" si="47">C150</f>
        <v>384.17</v>
      </c>
      <c r="D161" s="36">
        <f t="shared" si="47"/>
        <v>494.75</v>
      </c>
      <c r="E161" s="36">
        <f t="shared" si="47"/>
        <v>738.14</v>
      </c>
      <c r="F161" s="36">
        <f t="shared" si="47"/>
        <v>915.63</v>
      </c>
      <c r="G161" s="36">
        <f t="shared" si="47"/>
        <v>917.07</v>
      </c>
      <c r="H161" s="36">
        <f t="shared" si="47"/>
        <v>1194.5999999999999</v>
      </c>
      <c r="I161" s="36">
        <f t="shared" si="47"/>
        <v>1202.7</v>
      </c>
      <c r="J161" s="24"/>
      <c r="K161" s="47"/>
    </row>
    <row r="162" spans="1:11" ht="15" hidden="1" x14ac:dyDescent="0.2">
      <c r="A162" s="8" t="s">
        <v>40</v>
      </c>
      <c r="B162" s="6" t="s">
        <v>17</v>
      </c>
      <c r="C162" s="46">
        <f>C161/C150</f>
        <v>1</v>
      </c>
      <c r="D162" s="46">
        <f t="shared" ref="D162:I162" si="48">D161/D150</f>
        <v>1</v>
      </c>
      <c r="E162" s="46">
        <f t="shared" si="48"/>
        <v>1</v>
      </c>
      <c r="F162" s="46">
        <f t="shared" si="48"/>
        <v>1</v>
      </c>
      <c r="G162" s="46">
        <f t="shared" si="48"/>
        <v>1</v>
      </c>
      <c r="H162" s="46">
        <f t="shared" si="48"/>
        <v>1</v>
      </c>
      <c r="I162" s="46">
        <f t="shared" si="48"/>
        <v>1</v>
      </c>
      <c r="J162" s="38"/>
    </row>
    <row r="163" spans="1:11" ht="15.75" hidden="1" x14ac:dyDescent="0.25">
      <c r="A163" s="13" t="s">
        <v>27</v>
      </c>
      <c r="B163" s="6" t="s">
        <v>15</v>
      </c>
      <c r="C163" s="85">
        <v>59.34</v>
      </c>
      <c r="D163" s="85"/>
      <c r="E163" s="85"/>
      <c r="F163" s="85"/>
      <c r="G163" s="85"/>
      <c r="H163" s="85"/>
      <c r="I163" s="85"/>
      <c r="J163" s="24"/>
      <c r="K163" s="48"/>
    </row>
    <row r="164" spans="1:11" ht="15" hidden="1" x14ac:dyDescent="0.2">
      <c r="A164" s="8" t="s">
        <v>40</v>
      </c>
      <c r="B164" s="6" t="s">
        <v>17</v>
      </c>
      <c r="C164" s="89">
        <f>C163/C152</f>
        <v>1.3435099571204332</v>
      </c>
      <c r="D164" s="89"/>
      <c r="E164" s="89"/>
      <c r="F164" s="89"/>
      <c r="G164" s="89"/>
      <c r="H164" s="89"/>
      <c r="I164" s="89"/>
      <c r="J164" s="38"/>
    </row>
    <row r="165" spans="1:11" ht="14.25" hidden="1" x14ac:dyDescent="0.2">
      <c r="A165" s="13" t="s">
        <v>30</v>
      </c>
      <c r="B165" s="6" t="s">
        <v>15</v>
      </c>
      <c r="C165" s="39">
        <f t="shared" ref="C165:I165" si="49">C154</f>
        <v>35.5062</v>
      </c>
      <c r="D165" s="39">
        <f t="shared" si="49"/>
        <v>41.962800000000001</v>
      </c>
      <c r="E165" s="39">
        <f t="shared" si="49"/>
        <v>66.5244</v>
      </c>
      <c r="F165" s="39">
        <f t="shared" si="49"/>
        <v>77.662800000000004</v>
      </c>
      <c r="G165" s="39">
        <f t="shared" si="49"/>
        <v>83.150399999999991</v>
      </c>
      <c r="H165" s="39">
        <f t="shared" si="49"/>
        <v>87.771000000000001</v>
      </c>
      <c r="I165" s="39">
        <f t="shared" si="49"/>
        <v>101.6328</v>
      </c>
      <c r="J165" s="24"/>
      <c r="K165" s="47"/>
    </row>
    <row r="166" spans="1:11" ht="15" hidden="1" x14ac:dyDescent="0.2">
      <c r="A166" s="8" t="s">
        <v>40</v>
      </c>
      <c r="B166" s="6" t="s">
        <v>17</v>
      </c>
      <c r="C166" s="46">
        <f>C165/C154</f>
        <v>1</v>
      </c>
      <c r="D166" s="46">
        <f>D165/D154</f>
        <v>1</v>
      </c>
      <c r="E166" s="46">
        <f t="shared" ref="E166:I166" si="50">E165/E154</f>
        <v>1</v>
      </c>
      <c r="F166" s="46">
        <f t="shared" si="50"/>
        <v>1</v>
      </c>
      <c r="G166" s="46">
        <f t="shared" si="50"/>
        <v>1</v>
      </c>
      <c r="H166" s="46">
        <f t="shared" si="50"/>
        <v>1</v>
      </c>
      <c r="I166" s="46">
        <f t="shared" si="50"/>
        <v>1</v>
      </c>
      <c r="J166" s="30"/>
    </row>
    <row r="167" spans="1:11" ht="15.75" hidden="1" x14ac:dyDescent="0.2">
      <c r="A167" s="5" t="s">
        <v>14</v>
      </c>
      <c r="B167" s="6" t="s">
        <v>15</v>
      </c>
      <c r="C167" s="39">
        <f>$C$159+C161+$C$163+C165</f>
        <v>4620.0162</v>
      </c>
      <c r="D167" s="39">
        <f t="shared" ref="D167:I167" si="51">$C$159+D161+$C$163+D165</f>
        <v>4737.0528000000004</v>
      </c>
      <c r="E167" s="39">
        <f t="shared" si="51"/>
        <v>5005.0044000000007</v>
      </c>
      <c r="F167" s="39">
        <f t="shared" si="51"/>
        <v>5193.6328000000003</v>
      </c>
      <c r="G167" s="39">
        <f t="shared" si="51"/>
        <v>5200.5604000000003</v>
      </c>
      <c r="H167" s="39">
        <f t="shared" si="51"/>
        <v>5482.7110000000002</v>
      </c>
      <c r="I167" s="39">
        <f t="shared" si="51"/>
        <v>5504.6728000000003</v>
      </c>
      <c r="J167" s="19"/>
    </row>
    <row r="168" spans="1:11" ht="15.75" hidden="1" thickBot="1" x14ac:dyDescent="0.25">
      <c r="A168" s="8" t="s">
        <v>85</v>
      </c>
      <c r="B168" s="6" t="s">
        <v>17</v>
      </c>
      <c r="C168" s="40">
        <f t="shared" ref="C168:I168" si="52">C167/C156</f>
        <v>1.0338280116637499</v>
      </c>
      <c r="D168" s="40">
        <f t="shared" si="52"/>
        <v>1.0329646844780866</v>
      </c>
      <c r="E168" s="40">
        <f t="shared" si="52"/>
        <v>1.0311448976742459</v>
      </c>
      <c r="F168" s="40">
        <f t="shared" si="52"/>
        <v>1.0299798291536113</v>
      </c>
      <c r="G168" s="40">
        <f t="shared" si="52"/>
        <v>1.029938697782341</v>
      </c>
      <c r="H168" s="40">
        <f t="shared" si="52"/>
        <v>1.0283543106632016</v>
      </c>
      <c r="I168" s="40">
        <f t="shared" si="52"/>
        <v>1.0282379920642171</v>
      </c>
      <c r="J168" s="41"/>
    </row>
    <row r="169" spans="1:11" ht="18.75" hidden="1" x14ac:dyDescent="0.2">
      <c r="A169" s="83" t="s">
        <v>86</v>
      </c>
      <c r="B169" s="83"/>
      <c r="C169" s="83"/>
      <c r="D169" s="83"/>
      <c r="E169" s="83"/>
      <c r="F169" s="83"/>
      <c r="G169" s="83"/>
      <c r="H169" s="83"/>
      <c r="I169" s="83"/>
      <c r="J169" s="49"/>
    </row>
    <row r="170" spans="1:11" ht="15.75" hidden="1" x14ac:dyDescent="0.2">
      <c r="A170" s="12" t="s">
        <v>83</v>
      </c>
      <c r="B170" s="6" t="s">
        <v>15</v>
      </c>
      <c r="C170" s="90">
        <v>4141</v>
      </c>
      <c r="D170" s="91"/>
      <c r="E170" s="91"/>
      <c r="F170" s="91"/>
      <c r="G170" s="91"/>
      <c r="H170" s="91"/>
      <c r="I170" s="92"/>
      <c r="J170" s="49"/>
    </row>
    <row r="171" spans="1:11" ht="15" hidden="1" x14ac:dyDescent="0.2">
      <c r="A171" s="8" t="s">
        <v>40</v>
      </c>
      <c r="B171" s="6" t="s">
        <v>17</v>
      </c>
      <c r="C171" s="88">
        <f>C170/C159</f>
        <v>1</v>
      </c>
      <c r="D171" s="88"/>
      <c r="E171" s="88"/>
      <c r="F171" s="88"/>
      <c r="G171" s="88"/>
      <c r="H171" s="88"/>
      <c r="I171" s="88"/>
      <c r="J171" s="49"/>
    </row>
    <row r="172" spans="1:11" ht="14.25" hidden="1" x14ac:dyDescent="0.2">
      <c r="A172" s="13" t="s">
        <v>26</v>
      </c>
      <c r="B172" s="6" t="s">
        <v>15</v>
      </c>
      <c r="C172" s="36">
        <f t="shared" ref="C172:I172" si="53">C161</f>
        <v>384.17</v>
      </c>
      <c r="D172" s="36">
        <f t="shared" si="53"/>
        <v>494.75</v>
      </c>
      <c r="E172" s="36">
        <f t="shared" si="53"/>
        <v>738.14</v>
      </c>
      <c r="F172" s="36">
        <f t="shared" si="53"/>
        <v>915.63</v>
      </c>
      <c r="G172" s="36">
        <f t="shared" si="53"/>
        <v>917.07</v>
      </c>
      <c r="H172" s="36">
        <f t="shared" si="53"/>
        <v>1194.5999999999999</v>
      </c>
      <c r="I172" s="36">
        <f t="shared" si="53"/>
        <v>1202.7</v>
      </c>
      <c r="J172" s="49"/>
    </row>
    <row r="173" spans="1:11" ht="15" hidden="1" x14ac:dyDescent="0.2">
      <c r="A173" s="8" t="s">
        <v>40</v>
      </c>
      <c r="B173" s="6" t="s">
        <v>17</v>
      </c>
      <c r="C173" s="46">
        <f>C172/C161</f>
        <v>1</v>
      </c>
      <c r="D173" s="46">
        <f t="shared" ref="D173:I173" si="54">D172/D161</f>
        <v>1</v>
      </c>
      <c r="E173" s="46">
        <f t="shared" si="54"/>
        <v>1</v>
      </c>
      <c r="F173" s="46">
        <f t="shared" si="54"/>
        <v>1</v>
      </c>
      <c r="G173" s="46">
        <f t="shared" si="54"/>
        <v>1</v>
      </c>
      <c r="H173" s="46">
        <f t="shared" si="54"/>
        <v>1</v>
      </c>
      <c r="I173" s="46">
        <f t="shared" si="54"/>
        <v>1</v>
      </c>
      <c r="J173" s="49"/>
    </row>
    <row r="174" spans="1:11" ht="14.25" hidden="1" x14ac:dyDescent="0.2">
      <c r="A174" s="13" t="s">
        <v>27</v>
      </c>
      <c r="B174" s="6" t="s">
        <v>15</v>
      </c>
      <c r="C174" s="85">
        <v>59.34</v>
      </c>
      <c r="D174" s="85"/>
      <c r="E174" s="85"/>
      <c r="F174" s="85"/>
      <c r="G174" s="85"/>
      <c r="H174" s="85"/>
      <c r="I174" s="85"/>
      <c r="J174" s="49"/>
    </row>
    <row r="175" spans="1:11" ht="15" hidden="1" x14ac:dyDescent="0.2">
      <c r="A175" s="8" t="s">
        <v>40</v>
      </c>
      <c r="B175" s="6" t="s">
        <v>17</v>
      </c>
      <c r="C175" s="89">
        <f>C174/C163</f>
        <v>1</v>
      </c>
      <c r="D175" s="89"/>
      <c r="E175" s="89"/>
      <c r="F175" s="89"/>
      <c r="G175" s="89"/>
      <c r="H175" s="89"/>
      <c r="I175" s="89"/>
      <c r="J175" s="49"/>
    </row>
    <row r="176" spans="1:11" ht="14.25" hidden="1" x14ac:dyDescent="0.2">
      <c r="A176" s="13" t="s">
        <v>30</v>
      </c>
      <c r="B176" s="6" t="s">
        <v>15</v>
      </c>
      <c r="C176" s="39">
        <f t="shared" ref="C176:I176" si="55">C165</f>
        <v>35.5062</v>
      </c>
      <c r="D176" s="39">
        <f t="shared" si="55"/>
        <v>41.962800000000001</v>
      </c>
      <c r="E176" s="39">
        <f t="shared" si="55"/>
        <v>66.5244</v>
      </c>
      <c r="F176" s="39">
        <f t="shared" si="55"/>
        <v>77.662800000000004</v>
      </c>
      <c r="G176" s="39">
        <f t="shared" si="55"/>
        <v>83.150399999999991</v>
      </c>
      <c r="H176" s="39">
        <f t="shared" si="55"/>
        <v>87.771000000000001</v>
      </c>
      <c r="I176" s="39">
        <f t="shared" si="55"/>
        <v>101.6328</v>
      </c>
      <c r="J176" s="49"/>
    </row>
    <row r="177" spans="1:17" ht="15" hidden="1" x14ac:dyDescent="0.2">
      <c r="A177" s="8" t="s">
        <v>40</v>
      </c>
      <c r="B177" s="6" t="s">
        <v>17</v>
      </c>
      <c r="C177" s="46">
        <f>C176/C165</f>
        <v>1</v>
      </c>
      <c r="D177" s="46">
        <f>D176/D165</f>
        <v>1</v>
      </c>
      <c r="E177" s="46">
        <f t="shared" ref="E177:I177" si="56">E176/E165</f>
        <v>1</v>
      </c>
      <c r="F177" s="46">
        <f t="shared" si="56"/>
        <v>1</v>
      </c>
      <c r="G177" s="46">
        <f t="shared" si="56"/>
        <v>1</v>
      </c>
      <c r="H177" s="46">
        <f t="shared" si="56"/>
        <v>1</v>
      </c>
      <c r="I177" s="46">
        <f t="shared" si="56"/>
        <v>1</v>
      </c>
      <c r="J177" s="49"/>
    </row>
    <row r="178" spans="1:17" ht="15.75" hidden="1" x14ac:dyDescent="0.2">
      <c r="A178" s="5" t="s">
        <v>14</v>
      </c>
      <c r="B178" s="6" t="s">
        <v>15</v>
      </c>
      <c r="C178" s="39">
        <f>$C$159+C172+$C$163+C176</f>
        <v>4620.0162</v>
      </c>
      <c r="D178" s="39">
        <f t="shared" ref="D178:I178" si="57">$C$159+D172+$C$163+D176</f>
        <v>4737.0528000000004</v>
      </c>
      <c r="E178" s="39">
        <f t="shared" si="57"/>
        <v>5005.0044000000007</v>
      </c>
      <c r="F178" s="39">
        <f t="shared" si="57"/>
        <v>5193.6328000000003</v>
      </c>
      <c r="G178" s="39">
        <f t="shared" si="57"/>
        <v>5200.5604000000003</v>
      </c>
      <c r="H178" s="39">
        <f t="shared" si="57"/>
        <v>5482.7110000000002</v>
      </c>
      <c r="I178" s="39">
        <f t="shared" si="57"/>
        <v>5504.6728000000003</v>
      </c>
      <c r="J178" s="49"/>
    </row>
    <row r="179" spans="1:17" ht="15" hidden="1" x14ac:dyDescent="0.2">
      <c r="A179" s="8" t="s">
        <v>87</v>
      </c>
      <c r="B179" s="6" t="s">
        <v>17</v>
      </c>
      <c r="C179" s="40">
        <f>C178/C167</f>
        <v>1</v>
      </c>
      <c r="D179" s="40">
        <f t="shared" ref="D179:I179" si="58">D178/D167</f>
        <v>1</v>
      </c>
      <c r="E179" s="40">
        <f t="shared" si="58"/>
        <v>1</v>
      </c>
      <c r="F179" s="40">
        <f t="shared" si="58"/>
        <v>1</v>
      </c>
      <c r="G179" s="40">
        <f t="shared" si="58"/>
        <v>1</v>
      </c>
      <c r="H179" s="40">
        <f t="shared" si="58"/>
        <v>1</v>
      </c>
      <c r="I179" s="40">
        <f t="shared" si="58"/>
        <v>1</v>
      </c>
      <c r="J179" s="49"/>
    </row>
    <row r="180" spans="1:17" ht="18.75" hidden="1" x14ac:dyDescent="0.2">
      <c r="A180" s="83" t="s">
        <v>88</v>
      </c>
      <c r="B180" s="83"/>
      <c r="C180" s="83"/>
      <c r="D180" s="83"/>
      <c r="E180" s="83"/>
      <c r="F180" s="83"/>
      <c r="G180" s="83"/>
      <c r="H180" s="83"/>
      <c r="I180" s="83"/>
      <c r="J180" s="49"/>
    </row>
    <row r="181" spans="1:17" ht="15.75" hidden="1" x14ac:dyDescent="0.2">
      <c r="A181" s="12" t="s">
        <v>83</v>
      </c>
      <c r="B181" s="6" t="s">
        <v>15</v>
      </c>
      <c r="C181" s="90">
        <v>4199</v>
      </c>
      <c r="D181" s="91"/>
      <c r="E181" s="91"/>
      <c r="F181" s="91"/>
      <c r="G181" s="91"/>
      <c r="H181" s="91"/>
      <c r="I181" s="92"/>
      <c r="J181" s="49"/>
      <c r="Q181" s="50"/>
    </row>
    <row r="182" spans="1:17" ht="15" hidden="1" x14ac:dyDescent="0.2">
      <c r="A182" s="8" t="s">
        <v>40</v>
      </c>
      <c r="B182" s="6" t="s">
        <v>17</v>
      </c>
      <c r="C182" s="88">
        <f>C181/C170</f>
        <v>1.0140062786766482</v>
      </c>
      <c r="D182" s="88"/>
      <c r="E182" s="88"/>
      <c r="F182" s="88"/>
      <c r="G182" s="88"/>
      <c r="H182" s="88"/>
      <c r="I182" s="88"/>
      <c r="J182" s="49"/>
    </row>
    <row r="183" spans="1:17" ht="14.25" hidden="1" x14ac:dyDescent="0.2">
      <c r="A183" s="13" t="s">
        <v>26</v>
      </c>
      <c r="B183" s="6" t="s">
        <v>15</v>
      </c>
      <c r="C183" s="51">
        <f>C172</f>
        <v>384.17</v>
      </c>
      <c r="D183" s="51">
        <f t="shared" ref="D183:I183" si="59">D172</f>
        <v>494.75</v>
      </c>
      <c r="E183" s="51">
        <f t="shared" si="59"/>
        <v>738.14</v>
      </c>
      <c r="F183" s="51">
        <f t="shared" si="59"/>
        <v>915.63</v>
      </c>
      <c r="G183" s="51">
        <f t="shared" si="59"/>
        <v>917.07</v>
      </c>
      <c r="H183" s="51">
        <f t="shared" si="59"/>
        <v>1194.5999999999999</v>
      </c>
      <c r="I183" s="51">
        <f t="shared" si="59"/>
        <v>1202.7</v>
      </c>
      <c r="J183" s="49"/>
      <c r="Q183" s="52"/>
    </row>
    <row r="184" spans="1:17" ht="15" hidden="1" x14ac:dyDescent="0.2">
      <c r="A184" s="8" t="s">
        <v>40</v>
      </c>
      <c r="B184" s="6" t="s">
        <v>17</v>
      </c>
      <c r="C184" s="53">
        <f>C183/C172</f>
        <v>1</v>
      </c>
      <c r="D184" s="53">
        <f t="shared" ref="D184:I184" si="60">D183/D172</f>
        <v>1</v>
      </c>
      <c r="E184" s="53">
        <f t="shared" si="60"/>
        <v>1</v>
      </c>
      <c r="F184" s="53">
        <f t="shared" si="60"/>
        <v>1</v>
      </c>
      <c r="G184" s="53">
        <f t="shared" si="60"/>
        <v>1</v>
      </c>
      <c r="H184" s="53">
        <f t="shared" si="60"/>
        <v>1</v>
      </c>
      <c r="I184" s="53">
        <f t="shared" si="60"/>
        <v>1</v>
      </c>
      <c r="J184" s="49"/>
      <c r="Q184" s="54"/>
    </row>
    <row r="185" spans="1:17" ht="14.25" hidden="1" x14ac:dyDescent="0.2">
      <c r="A185" s="13" t="s">
        <v>27</v>
      </c>
      <c r="B185" s="6" t="s">
        <v>15</v>
      </c>
      <c r="C185" s="93">
        <v>61.18</v>
      </c>
      <c r="D185" s="93"/>
      <c r="E185" s="93"/>
      <c r="F185" s="93"/>
      <c r="G185" s="93"/>
      <c r="H185" s="93"/>
      <c r="I185" s="93"/>
      <c r="J185" s="49"/>
      <c r="Q185" s="55" t="s">
        <v>89</v>
      </c>
    </row>
    <row r="186" spans="1:17" ht="15" hidden="1" x14ac:dyDescent="0.2">
      <c r="A186" s="8" t="s">
        <v>40</v>
      </c>
      <c r="B186" s="6" t="s">
        <v>17</v>
      </c>
      <c r="C186" s="94">
        <f>C185/C174</f>
        <v>1.0310077519379843</v>
      </c>
      <c r="D186" s="94"/>
      <c r="E186" s="94"/>
      <c r="F186" s="94"/>
      <c r="G186" s="94"/>
      <c r="H186" s="94"/>
      <c r="I186" s="94"/>
      <c r="J186" s="49"/>
      <c r="Q186" s="54"/>
    </row>
    <row r="187" spans="1:17" ht="14.25" hidden="1" x14ac:dyDescent="0.2">
      <c r="A187" s="13" t="s">
        <v>30</v>
      </c>
      <c r="B187" s="6" t="s">
        <v>15</v>
      </c>
      <c r="C187" s="56">
        <f t="shared" ref="C187:I187" si="61">C176</f>
        <v>35.5062</v>
      </c>
      <c r="D187" s="56">
        <f t="shared" si="61"/>
        <v>41.962800000000001</v>
      </c>
      <c r="E187" s="56">
        <f t="shared" si="61"/>
        <v>66.5244</v>
      </c>
      <c r="F187" s="56">
        <f t="shared" si="61"/>
        <v>77.662800000000004</v>
      </c>
      <c r="G187" s="56">
        <f t="shared" si="61"/>
        <v>83.150399999999991</v>
      </c>
      <c r="H187" s="56">
        <f t="shared" si="61"/>
        <v>87.771000000000001</v>
      </c>
      <c r="I187" s="56">
        <f t="shared" si="61"/>
        <v>101.6328</v>
      </c>
      <c r="J187" s="49"/>
      <c r="Q187" s="52"/>
    </row>
    <row r="188" spans="1:17" ht="15" hidden="1" x14ac:dyDescent="0.2">
      <c r="A188" s="8" t="s">
        <v>40</v>
      </c>
      <c r="B188" s="6" t="s">
        <v>17</v>
      </c>
      <c r="C188" s="46">
        <f>C187/C176</f>
        <v>1</v>
      </c>
      <c r="D188" s="46">
        <f>D187/D176</f>
        <v>1</v>
      </c>
      <c r="E188" s="46">
        <f t="shared" ref="E188:I188" si="62">E187/E176</f>
        <v>1</v>
      </c>
      <c r="F188" s="46">
        <f t="shared" si="62"/>
        <v>1</v>
      </c>
      <c r="G188" s="46">
        <f t="shared" si="62"/>
        <v>1</v>
      </c>
      <c r="H188" s="46">
        <f t="shared" si="62"/>
        <v>1</v>
      </c>
      <c r="I188" s="46">
        <f t="shared" si="62"/>
        <v>1</v>
      </c>
      <c r="J188" s="49"/>
      <c r="Q188" s="54"/>
    </row>
    <row r="189" spans="1:17" ht="15.75" hidden="1" x14ac:dyDescent="0.2">
      <c r="A189" s="5" t="s">
        <v>14</v>
      </c>
      <c r="B189" s="6" t="s">
        <v>15</v>
      </c>
      <c r="C189" s="39">
        <f>C181+C183+C185+C187</f>
        <v>4679.8562000000002</v>
      </c>
      <c r="D189" s="39">
        <f>C181+D183+C185+D187</f>
        <v>4796.8928000000005</v>
      </c>
      <c r="E189" s="39">
        <f>C181+E183+C185+E187</f>
        <v>5064.8444000000009</v>
      </c>
      <c r="F189" s="39">
        <f>C181+F183+C185+F187</f>
        <v>5253.4728000000005</v>
      </c>
      <c r="G189" s="39">
        <f>C181+G183+C185+G187</f>
        <v>5260.4004000000004</v>
      </c>
      <c r="H189" s="39">
        <f>C181+H183+C185+H187</f>
        <v>5542.5510000000004</v>
      </c>
      <c r="I189" s="39">
        <f>C181+I183+C185+I187</f>
        <v>5564.5128000000004</v>
      </c>
      <c r="J189" s="49"/>
      <c r="Q189" s="54"/>
    </row>
    <row r="190" spans="1:17" ht="14.25" hidden="1" customHeight="1" x14ac:dyDescent="0.2">
      <c r="A190" s="8" t="s">
        <v>90</v>
      </c>
      <c r="B190" s="6" t="s">
        <v>17</v>
      </c>
      <c r="C190" s="40">
        <f t="shared" ref="C190:I190" si="63">C189/C178</f>
        <v>1.0129523355351004</v>
      </c>
      <c r="D190" s="40">
        <f t="shared" si="63"/>
        <v>1.0126323270029838</v>
      </c>
      <c r="E190" s="40">
        <f t="shared" si="63"/>
        <v>1.0119560334452453</v>
      </c>
      <c r="F190" s="40">
        <f t="shared" si="63"/>
        <v>1.0115218003090245</v>
      </c>
      <c r="G190" s="40">
        <f t="shared" si="63"/>
        <v>1.0115064522661827</v>
      </c>
      <c r="H190" s="40">
        <f t="shared" si="63"/>
        <v>1.0109143086330832</v>
      </c>
      <c r="I190" s="40">
        <f t="shared" si="63"/>
        <v>1.0108707641987367</v>
      </c>
      <c r="Q190" s="54"/>
    </row>
    <row r="191" spans="1:17" ht="15.75" hidden="1" x14ac:dyDescent="0.2">
      <c r="A191" s="5" t="s">
        <v>91</v>
      </c>
      <c r="B191" s="6" t="s">
        <v>15</v>
      </c>
      <c r="C191" s="39">
        <v>4637.7190532412005</v>
      </c>
      <c r="D191" s="39">
        <v>4763.454515572801</v>
      </c>
      <c r="E191" s="39">
        <v>5051.3218861943997</v>
      </c>
      <c r="F191" s="39">
        <v>5253.9702806528003</v>
      </c>
      <c r="G191" s="39">
        <v>5261.4127814504</v>
      </c>
      <c r="H191" s="39">
        <v>5564.534506946</v>
      </c>
      <c r="I191" s="39">
        <v>5588.1286396927999</v>
      </c>
      <c r="J191" s="19"/>
      <c r="Q191" s="54"/>
    </row>
    <row r="192" spans="1:17" ht="15" hidden="1" x14ac:dyDescent="0.2">
      <c r="A192" s="8" t="s">
        <v>85</v>
      </c>
      <c r="B192" s="6" t="s">
        <v>17</v>
      </c>
      <c r="C192" s="40">
        <v>1.0340023191191965</v>
      </c>
      <c r="D192" s="40">
        <v>1.034002257903925</v>
      </c>
      <c r="E192" s="40">
        <v>1.0340021292290513</v>
      </c>
      <c r="F192" s="40">
        <v>1.0340020471034055</v>
      </c>
      <c r="G192" s="40">
        <v>1.0340020442076816</v>
      </c>
      <c r="H192" s="40">
        <v>1.0340019328515715</v>
      </c>
      <c r="I192" s="40">
        <v>1.0340019246906922</v>
      </c>
      <c r="Q192" s="54"/>
    </row>
    <row r="193" spans="1:17" ht="14.25" hidden="1" customHeight="1" x14ac:dyDescent="0.2">
      <c r="A193" s="8"/>
      <c r="B193" s="6"/>
      <c r="C193" s="40"/>
      <c r="D193" s="40"/>
      <c r="E193" s="40"/>
      <c r="F193" s="40"/>
      <c r="G193" s="40"/>
      <c r="H193" s="40"/>
      <c r="I193" s="40"/>
      <c r="Q193" s="54"/>
    </row>
    <row r="194" spans="1:17" s="59" customFormat="1" ht="15.75" hidden="1" x14ac:dyDescent="0.25">
      <c r="A194" s="57" t="s">
        <v>92</v>
      </c>
      <c r="B194" s="57" t="s">
        <v>15</v>
      </c>
      <c r="C194" s="58">
        <f t="shared" ref="C194:I195" si="64">C167-C191</f>
        <v>-17.702853241200501</v>
      </c>
      <c r="D194" s="58">
        <f t="shared" si="64"/>
        <v>-26.40171557280064</v>
      </c>
      <c r="E194" s="58">
        <f t="shared" si="64"/>
        <v>-46.317486194398953</v>
      </c>
      <c r="F194" s="58">
        <f t="shared" si="64"/>
        <v>-60.337480652799968</v>
      </c>
      <c r="G194" s="58">
        <f t="shared" si="64"/>
        <v>-60.852381450399662</v>
      </c>
      <c r="H194" s="58">
        <f t="shared" si="64"/>
        <v>-81.823506945999725</v>
      </c>
      <c r="I194" s="58">
        <f t="shared" si="64"/>
        <v>-83.4558396927996</v>
      </c>
      <c r="Q194" s="54"/>
    </row>
    <row r="195" spans="1:17" s="59" customFormat="1" ht="14.25" hidden="1" customHeight="1" x14ac:dyDescent="0.25">
      <c r="A195" s="57" t="s">
        <v>93</v>
      </c>
      <c r="B195" s="57"/>
      <c r="C195" s="60">
        <f t="shared" si="64"/>
        <v>-1.7430745544655402E-4</v>
      </c>
      <c r="D195" s="60">
        <f t="shared" si="64"/>
        <v>-1.0375734258383229E-3</v>
      </c>
      <c r="E195" s="60">
        <f t="shared" si="64"/>
        <v>-2.8572315548054394E-3</v>
      </c>
      <c r="F195" s="60">
        <f t="shared" si="64"/>
        <v>-4.0222179497941823E-3</v>
      </c>
      <c r="G195" s="60">
        <f t="shared" si="64"/>
        <v>-4.0633464253405638E-3</v>
      </c>
      <c r="H195" s="60">
        <f t="shared" si="64"/>
        <v>-5.647622188369894E-3</v>
      </c>
      <c r="I195" s="60">
        <f t="shared" si="64"/>
        <v>-5.7639326264751212E-3</v>
      </c>
      <c r="Q195" s="54"/>
    </row>
    <row r="196" spans="1:17" s="59" customFormat="1" ht="14.25" customHeight="1" x14ac:dyDescent="0.25">
      <c r="A196" s="83" t="s">
        <v>98</v>
      </c>
      <c r="B196" s="83"/>
      <c r="C196" s="83"/>
      <c r="D196" s="83"/>
      <c r="E196" s="83"/>
      <c r="F196" s="83"/>
      <c r="G196" s="83"/>
      <c r="H196" s="83"/>
      <c r="I196" s="83"/>
      <c r="Q196" s="54"/>
    </row>
    <row r="197" spans="1:17" s="59" customFormat="1" ht="14.25" customHeight="1" x14ac:dyDescent="0.25">
      <c r="A197" s="12" t="s">
        <v>83</v>
      </c>
      <c r="B197" s="6" t="s">
        <v>15</v>
      </c>
      <c r="C197" s="90">
        <v>4199</v>
      </c>
      <c r="D197" s="91"/>
      <c r="E197" s="91"/>
      <c r="F197" s="91"/>
      <c r="G197" s="91"/>
      <c r="H197" s="91"/>
      <c r="I197" s="92"/>
      <c r="Q197" s="54"/>
    </row>
    <row r="198" spans="1:17" s="59" customFormat="1" ht="14.25" customHeight="1" x14ac:dyDescent="0.25">
      <c r="A198" s="8" t="s">
        <v>40</v>
      </c>
      <c r="B198" s="6" t="s">
        <v>17</v>
      </c>
      <c r="C198" s="88">
        <f>C197/C181</f>
        <v>1</v>
      </c>
      <c r="D198" s="88"/>
      <c r="E198" s="88"/>
      <c r="F198" s="88"/>
      <c r="G198" s="88"/>
      <c r="H198" s="88"/>
      <c r="I198" s="88"/>
      <c r="Q198" s="54"/>
    </row>
    <row r="199" spans="1:17" s="59" customFormat="1" ht="14.25" customHeight="1" x14ac:dyDescent="0.25">
      <c r="A199" s="13" t="s">
        <v>26</v>
      </c>
      <c r="B199" s="6" t="s">
        <v>15</v>
      </c>
      <c r="C199" s="36">
        <v>384.17</v>
      </c>
      <c r="D199" s="36">
        <v>494.75</v>
      </c>
      <c r="E199" s="36">
        <v>738.14</v>
      </c>
      <c r="F199" s="36">
        <v>915.63</v>
      </c>
      <c r="G199" s="36">
        <v>917.07</v>
      </c>
      <c r="H199" s="36">
        <v>1194.5999999999999</v>
      </c>
      <c r="I199" s="36">
        <v>1202.7</v>
      </c>
      <c r="Q199" s="54"/>
    </row>
    <row r="200" spans="1:17" s="59" customFormat="1" ht="14.25" customHeight="1" x14ac:dyDescent="0.25">
      <c r="A200" s="8" t="s">
        <v>40</v>
      </c>
      <c r="B200" s="6" t="s">
        <v>17</v>
      </c>
      <c r="C200" s="46">
        <f>C199/C183</f>
        <v>1</v>
      </c>
      <c r="D200" s="46">
        <f t="shared" ref="D200:I200" si="65">D199/D183</f>
        <v>1</v>
      </c>
      <c r="E200" s="46">
        <f t="shared" si="65"/>
        <v>1</v>
      </c>
      <c r="F200" s="46">
        <f t="shared" si="65"/>
        <v>1</v>
      </c>
      <c r="G200" s="46">
        <f t="shared" si="65"/>
        <v>1</v>
      </c>
      <c r="H200" s="46">
        <f t="shared" si="65"/>
        <v>1</v>
      </c>
      <c r="I200" s="46">
        <f t="shared" si="65"/>
        <v>1</v>
      </c>
      <c r="Q200" s="54"/>
    </row>
    <row r="201" spans="1:17" s="59" customFormat="1" ht="14.25" customHeight="1" x14ac:dyDescent="0.25">
      <c r="A201" s="13" t="s">
        <v>27</v>
      </c>
      <c r="B201" s="6" t="s">
        <v>15</v>
      </c>
      <c r="C201" s="85">
        <v>61.18</v>
      </c>
      <c r="D201" s="85"/>
      <c r="E201" s="85"/>
      <c r="F201" s="85"/>
      <c r="G201" s="85"/>
      <c r="H201" s="85"/>
      <c r="I201" s="85"/>
      <c r="Q201" s="54"/>
    </row>
    <row r="202" spans="1:17" s="59" customFormat="1" ht="14.25" customHeight="1" x14ac:dyDescent="0.25">
      <c r="A202" s="8" t="s">
        <v>40</v>
      </c>
      <c r="B202" s="6" t="s">
        <v>17</v>
      </c>
      <c r="C202" s="89">
        <f>C201/C185</f>
        <v>1</v>
      </c>
      <c r="D202" s="89"/>
      <c r="E202" s="89"/>
      <c r="F202" s="89"/>
      <c r="G202" s="89"/>
      <c r="H202" s="89"/>
      <c r="I202" s="89"/>
      <c r="Q202" s="54"/>
    </row>
    <row r="203" spans="1:17" s="59" customFormat="1" ht="14.25" customHeight="1" x14ac:dyDescent="0.25">
      <c r="A203" s="13" t="s">
        <v>30</v>
      </c>
      <c r="B203" s="6" t="s">
        <v>15</v>
      </c>
      <c r="C203" s="39">
        <v>35.5062</v>
      </c>
      <c r="D203" s="39">
        <v>41.962800000000001</v>
      </c>
      <c r="E203" s="39">
        <v>66.5244</v>
      </c>
      <c r="F203" s="39">
        <v>77.662800000000004</v>
      </c>
      <c r="G203" s="39">
        <v>83.150399999999991</v>
      </c>
      <c r="H203" s="39">
        <v>87.771000000000001</v>
      </c>
      <c r="I203" s="39">
        <v>101.6328</v>
      </c>
      <c r="Q203" s="54"/>
    </row>
    <row r="204" spans="1:17" s="59" customFormat="1" ht="14.25" customHeight="1" x14ac:dyDescent="0.25">
      <c r="A204" s="8" t="s">
        <v>40</v>
      </c>
      <c r="B204" s="6" t="s">
        <v>17</v>
      </c>
      <c r="C204" s="46">
        <f>C203/C187</f>
        <v>1</v>
      </c>
      <c r="D204" s="46">
        <f t="shared" ref="D204:I204" si="66">D203/D187</f>
        <v>1</v>
      </c>
      <c r="E204" s="46">
        <f t="shared" si="66"/>
        <v>1</v>
      </c>
      <c r="F204" s="46">
        <f t="shared" si="66"/>
        <v>1</v>
      </c>
      <c r="G204" s="46">
        <f t="shared" si="66"/>
        <v>1</v>
      </c>
      <c r="H204" s="46">
        <f t="shared" si="66"/>
        <v>1</v>
      </c>
      <c r="I204" s="46">
        <f t="shared" si="66"/>
        <v>1</v>
      </c>
      <c r="Q204" s="54"/>
    </row>
    <row r="205" spans="1:17" s="59" customFormat="1" ht="14.25" customHeight="1" x14ac:dyDescent="0.25">
      <c r="A205" s="5" t="s">
        <v>14</v>
      </c>
      <c r="B205" s="6" t="s">
        <v>15</v>
      </c>
      <c r="C205" s="39">
        <f>$C$197+C199+$C$201+C203</f>
        <v>4679.8562000000002</v>
      </c>
      <c r="D205" s="39">
        <f t="shared" ref="D205:I205" si="67">$C$197+D199+$C$201+D203</f>
        <v>4796.8928000000005</v>
      </c>
      <c r="E205" s="39">
        <f t="shared" si="67"/>
        <v>5064.8444000000009</v>
      </c>
      <c r="F205" s="39">
        <f t="shared" si="67"/>
        <v>5253.4728000000005</v>
      </c>
      <c r="G205" s="39">
        <f t="shared" si="67"/>
        <v>5260.4004000000004</v>
      </c>
      <c r="H205" s="39">
        <f t="shared" si="67"/>
        <v>5542.5510000000004</v>
      </c>
      <c r="I205" s="39">
        <f t="shared" si="67"/>
        <v>5564.5128000000004</v>
      </c>
      <c r="Q205" s="54"/>
    </row>
    <row r="206" spans="1:17" s="59" customFormat="1" ht="14.25" customHeight="1" x14ac:dyDescent="0.25">
      <c r="A206" s="8" t="s">
        <v>94</v>
      </c>
      <c r="B206" s="6" t="s">
        <v>17</v>
      </c>
      <c r="C206" s="40">
        <f>C205/C189</f>
        <v>1</v>
      </c>
      <c r="D206" s="40">
        <f t="shared" ref="D206:I206" si="68">D205/D189</f>
        <v>1</v>
      </c>
      <c r="E206" s="40">
        <f t="shared" si="68"/>
        <v>1</v>
      </c>
      <c r="F206" s="40">
        <f t="shared" si="68"/>
        <v>1</v>
      </c>
      <c r="G206" s="40">
        <f t="shared" si="68"/>
        <v>1</v>
      </c>
      <c r="H206" s="40">
        <f t="shared" si="68"/>
        <v>1</v>
      </c>
      <c r="I206" s="40">
        <f t="shared" si="68"/>
        <v>1</v>
      </c>
      <c r="Q206" s="54"/>
    </row>
    <row r="207" spans="1:17" s="59" customFormat="1" ht="14.25" customHeight="1" x14ac:dyDescent="0.25">
      <c r="A207" s="83" t="s">
        <v>97</v>
      </c>
      <c r="B207" s="83"/>
      <c r="C207" s="83"/>
      <c r="D207" s="83"/>
      <c r="E207" s="83"/>
      <c r="F207" s="83"/>
      <c r="G207" s="83"/>
      <c r="H207" s="83"/>
      <c r="I207" s="83"/>
      <c r="Q207" s="54"/>
    </row>
    <row r="208" spans="1:17" s="59" customFormat="1" ht="14.25" customHeight="1" x14ac:dyDescent="0.25">
      <c r="A208" s="12" t="s">
        <v>83</v>
      </c>
      <c r="B208" s="6" t="s">
        <v>15</v>
      </c>
      <c r="C208" s="90">
        <f>C197*1.03</f>
        <v>4324.97</v>
      </c>
      <c r="D208" s="91"/>
      <c r="E208" s="91"/>
      <c r="F208" s="91"/>
      <c r="G208" s="91"/>
      <c r="H208" s="91"/>
      <c r="I208" s="92"/>
      <c r="Q208" s="54"/>
    </row>
    <row r="209" spans="1:18" s="59" customFormat="1" ht="14.25" customHeight="1" x14ac:dyDescent="0.25">
      <c r="A209" s="8" t="s">
        <v>40</v>
      </c>
      <c r="B209" s="6" t="s">
        <v>17</v>
      </c>
      <c r="C209" s="88">
        <f>C208/C197</f>
        <v>1.03</v>
      </c>
      <c r="D209" s="88"/>
      <c r="E209" s="88"/>
      <c r="F209" s="88"/>
      <c r="G209" s="88"/>
      <c r="H209" s="88"/>
      <c r="I209" s="88"/>
      <c r="Q209" s="54"/>
    </row>
    <row r="210" spans="1:18" s="59" customFormat="1" ht="14.25" customHeight="1" x14ac:dyDescent="0.25">
      <c r="A210" s="13" t="s">
        <v>26</v>
      </c>
      <c r="B210" s="6" t="s">
        <v>15</v>
      </c>
      <c r="C210" s="51">
        <v>384.17</v>
      </c>
      <c r="D210" s="51">
        <v>494.75</v>
      </c>
      <c r="E210" s="51">
        <v>761.77</v>
      </c>
      <c r="F210" s="51">
        <v>944.9</v>
      </c>
      <c r="G210" s="51">
        <v>946.41</v>
      </c>
      <c r="H210" s="51">
        <v>1232.79</v>
      </c>
      <c r="I210" s="51">
        <v>1241.22</v>
      </c>
      <c r="Q210" s="52"/>
    </row>
    <row r="211" spans="1:18" s="59" customFormat="1" ht="14.25" customHeight="1" x14ac:dyDescent="0.25">
      <c r="A211" s="8" t="s">
        <v>40</v>
      </c>
      <c r="B211" s="6" t="s">
        <v>17</v>
      </c>
      <c r="C211" s="53">
        <f>C210/C199</f>
        <v>1</v>
      </c>
      <c r="D211" s="53">
        <f>D210/D199</f>
        <v>1</v>
      </c>
      <c r="E211" s="53">
        <f t="shared" ref="E211:I211" si="69">E210/E199</f>
        <v>1.0320128972823583</v>
      </c>
      <c r="F211" s="53">
        <f t="shared" si="69"/>
        <v>1.0319670609307252</v>
      </c>
      <c r="G211" s="53">
        <f t="shared" si="69"/>
        <v>1.0319931957211552</v>
      </c>
      <c r="H211" s="53">
        <f t="shared" si="69"/>
        <v>1.0319688598694123</v>
      </c>
      <c r="I211" s="53">
        <f t="shared" si="69"/>
        <v>1.0320279371414318</v>
      </c>
      <c r="Q211" s="54"/>
    </row>
    <row r="212" spans="1:18" s="59" customFormat="1" ht="14.25" customHeight="1" x14ac:dyDescent="0.25">
      <c r="A212" s="13" t="s">
        <v>27</v>
      </c>
      <c r="B212" s="6" t="s">
        <v>15</v>
      </c>
      <c r="C212" s="93">
        <v>63.01</v>
      </c>
      <c r="D212" s="93"/>
      <c r="E212" s="93"/>
      <c r="F212" s="93"/>
      <c r="G212" s="93"/>
      <c r="H212" s="93"/>
      <c r="I212" s="93"/>
      <c r="Q212" s="54"/>
    </row>
    <row r="213" spans="1:18" s="59" customFormat="1" ht="15.75" x14ac:dyDescent="0.25">
      <c r="A213" s="8" t="s">
        <v>40</v>
      </c>
      <c r="B213" s="6" t="s">
        <v>17</v>
      </c>
      <c r="C213" s="94">
        <f>C212/C201</f>
        <v>1.0299117358613925</v>
      </c>
      <c r="D213" s="94"/>
      <c r="E213" s="94"/>
      <c r="F213" s="94"/>
      <c r="G213" s="94"/>
      <c r="H213" s="94"/>
      <c r="I213" s="94"/>
      <c r="J213" s="61"/>
      <c r="K213" s="61"/>
      <c r="L213" s="61"/>
      <c r="M213" s="61"/>
      <c r="N213" s="61"/>
      <c r="O213" s="61"/>
      <c r="P213" s="61"/>
      <c r="Q213" s="62"/>
      <c r="R213" s="61"/>
    </row>
    <row r="214" spans="1:18" s="59" customFormat="1" ht="13.5" customHeight="1" x14ac:dyDescent="0.25">
      <c r="A214" s="13" t="s">
        <v>30</v>
      </c>
      <c r="B214" s="6" t="s">
        <v>15</v>
      </c>
      <c r="C214" s="56">
        <f t="shared" ref="C214:I214" si="70">C203</f>
        <v>35.5062</v>
      </c>
      <c r="D214" s="56">
        <f t="shared" si="70"/>
        <v>41.962800000000001</v>
      </c>
      <c r="E214" s="56">
        <f t="shared" si="70"/>
        <v>66.5244</v>
      </c>
      <c r="F214" s="56">
        <f t="shared" si="70"/>
        <v>77.662800000000004</v>
      </c>
      <c r="G214" s="56">
        <f t="shared" si="70"/>
        <v>83.150399999999991</v>
      </c>
      <c r="H214" s="56">
        <f t="shared" si="70"/>
        <v>87.771000000000001</v>
      </c>
      <c r="I214" s="56">
        <f t="shared" si="70"/>
        <v>101.6328</v>
      </c>
      <c r="J214" s="56">
        <f t="shared" ref="J214:P214" si="71">J203*1.03</f>
        <v>0</v>
      </c>
      <c r="K214" s="56">
        <f t="shared" si="71"/>
        <v>0</v>
      </c>
      <c r="L214" s="56">
        <f t="shared" si="71"/>
        <v>0</v>
      </c>
      <c r="M214" s="56">
        <f t="shared" si="71"/>
        <v>0</v>
      </c>
      <c r="N214" s="56">
        <f t="shared" si="71"/>
        <v>0</v>
      </c>
      <c r="O214" s="56">
        <f t="shared" si="71"/>
        <v>0</v>
      </c>
      <c r="P214" s="56">
        <f t="shared" si="71"/>
        <v>0</v>
      </c>
      <c r="Q214" s="63"/>
      <c r="R214" s="61"/>
    </row>
    <row r="215" spans="1:18" s="59" customFormat="1" ht="15.75" x14ac:dyDescent="0.25">
      <c r="A215" s="8" t="s">
        <v>40</v>
      </c>
      <c r="B215" s="6" t="s">
        <v>17</v>
      </c>
      <c r="C215" s="46">
        <f>C214/C203</f>
        <v>1</v>
      </c>
      <c r="D215" s="46">
        <f>D214/D203</f>
        <v>1</v>
      </c>
      <c r="E215" s="46">
        <f t="shared" ref="E215:I215" si="72">E214/E203</f>
        <v>1</v>
      </c>
      <c r="F215" s="46">
        <f t="shared" si="72"/>
        <v>1</v>
      </c>
      <c r="G215" s="46">
        <f t="shared" si="72"/>
        <v>1</v>
      </c>
      <c r="H215" s="46">
        <f t="shared" si="72"/>
        <v>1</v>
      </c>
      <c r="I215" s="46">
        <f t="shared" si="72"/>
        <v>1</v>
      </c>
      <c r="J215" s="61"/>
      <c r="K215" s="61"/>
      <c r="L215" s="61"/>
      <c r="M215" s="61"/>
      <c r="N215" s="61"/>
      <c r="O215" s="61"/>
      <c r="P215" s="61"/>
      <c r="Q215" s="63"/>
      <c r="R215" s="61"/>
    </row>
    <row r="216" spans="1:18" s="59" customFormat="1" ht="14.25" customHeight="1" x14ac:dyDescent="0.25">
      <c r="A216" s="5" t="s">
        <v>14</v>
      </c>
      <c r="B216" s="6" t="s">
        <v>15</v>
      </c>
      <c r="C216" s="39">
        <f>C208+C210+C212+C214</f>
        <v>4807.6562000000004</v>
      </c>
      <c r="D216" s="39">
        <f>C208+D210+C212+D214</f>
        <v>4924.6928000000007</v>
      </c>
      <c r="E216" s="39">
        <f>C208+E210+C212+E214</f>
        <v>5216.2744000000002</v>
      </c>
      <c r="F216" s="39">
        <f>C208+F210+C212+F214</f>
        <v>5410.5428000000002</v>
      </c>
      <c r="G216" s="39">
        <f>C208+G210+C212+G214</f>
        <v>5417.5403999999999</v>
      </c>
      <c r="H216" s="39">
        <f>C208+H210+C212+H214</f>
        <v>5708.5410000000002</v>
      </c>
      <c r="I216" s="39">
        <f>C208+I210+C212+I214</f>
        <v>5730.832800000001</v>
      </c>
      <c r="J216" s="61"/>
      <c r="K216" s="61"/>
      <c r="L216" s="61"/>
      <c r="M216" s="61"/>
      <c r="N216" s="61"/>
      <c r="O216" s="61"/>
      <c r="P216" s="61"/>
      <c r="Q216" s="63"/>
      <c r="R216" s="61"/>
    </row>
    <row r="217" spans="1:18" ht="15" x14ac:dyDescent="0.2">
      <c r="A217" s="8" t="s">
        <v>95</v>
      </c>
      <c r="B217" s="6" t="s">
        <v>17</v>
      </c>
      <c r="C217" s="40">
        <f t="shared" ref="C217:I217" si="73">C216/C205</f>
        <v>1.0273085314031658</v>
      </c>
      <c r="D217" s="40">
        <f t="shared" si="73"/>
        <v>1.0266422464141789</v>
      </c>
      <c r="E217" s="40">
        <f t="shared" si="73"/>
        <v>1.0298982531427816</v>
      </c>
      <c r="F217" s="40">
        <f t="shared" si="73"/>
        <v>1.0298983179279046</v>
      </c>
      <c r="G217" s="40">
        <f t="shared" si="73"/>
        <v>1.0298722507891223</v>
      </c>
      <c r="H217" s="40">
        <f t="shared" si="73"/>
        <v>1.0299483035880048</v>
      </c>
      <c r="I217" s="40">
        <f t="shared" si="73"/>
        <v>1.0298894091860118</v>
      </c>
      <c r="J217" s="64"/>
      <c r="K217" s="64"/>
      <c r="L217" s="64"/>
      <c r="M217" s="64"/>
      <c r="N217" s="64"/>
      <c r="O217" s="64"/>
      <c r="P217" s="64"/>
      <c r="Q217" s="63"/>
      <c r="R217" s="64"/>
    </row>
    <row r="219" spans="1:18" ht="57.75" customHeight="1" x14ac:dyDescent="0.2">
      <c r="A219" s="95" t="s">
        <v>96</v>
      </c>
      <c r="B219" s="95"/>
      <c r="C219" s="95"/>
      <c r="D219" s="95"/>
      <c r="E219" s="95"/>
      <c r="F219" s="95"/>
      <c r="G219" s="95"/>
      <c r="H219" s="95"/>
      <c r="I219" s="95"/>
    </row>
  </sheetData>
  <mergeCells count="107">
    <mergeCell ref="C208:I208"/>
    <mergeCell ref="C209:I209"/>
    <mergeCell ref="C212:I212"/>
    <mergeCell ref="C213:I213"/>
    <mergeCell ref="A219:I219"/>
    <mergeCell ref="A196:I196"/>
    <mergeCell ref="C197:I197"/>
    <mergeCell ref="C198:I198"/>
    <mergeCell ref="C201:I201"/>
    <mergeCell ref="C202:I202"/>
    <mergeCell ref="A207:I207"/>
    <mergeCell ref="C175:I175"/>
    <mergeCell ref="A180:I180"/>
    <mergeCell ref="C181:I181"/>
    <mergeCell ref="C182:I182"/>
    <mergeCell ref="C185:I185"/>
    <mergeCell ref="C186:I186"/>
    <mergeCell ref="C163:I163"/>
    <mergeCell ref="C164:I164"/>
    <mergeCell ref="A169:I169"/>
    <mergeCell ref="C170:I170"/>
    <mergeCell ref="C171:I171"/>
    <mergeCell ref="C174:I174"/>
    <mergeCell ref="C149:I149"/>
    <mergeCell ref="C152:I152"/>
    <mergeCell ref="C153:I153"/>
    <mergeCell ref="A158:I158"/>
    <mergeCell ref="C159:I159"/>
    <mergeCell ref="C160:I160"/>
    <mergeCell ref="C137:I137"/>
    <mergeCell ref="C138:I138"/>
    <mergeCell ref="C141:I141"/>
    <mergeCell ref="C142:I142"/>
    <mergeCell ref="A147:I147"/>
    <mergeCell ref="C148:I148"/>
    <mergeCell ref="S125:U125"/>
    <mergeCell ref="C126:I126"/>
    <mergeCell ref="C127:I127"/>
    <mergeCell ref="C130:I130"/>
    <mergeCell ref="C131:I131"/>
    <mergeCell ref="A136:I136"/>
    <mergeCell ref="A114:I114"/>
    <mergeCell ref="C115:I115"/>
    <mergeCell ref="C116:I116"/>
    <mergeCell ref="C119:I119"/>
    <mergeCell ref="C120:I120"/>
    <mergeCell ref="A125:I125"/>
    <mergeCell ref="A102:I102"/>
    <mergeCell ref="C103:I103"/>
    <mergeCell ref="C104:I104"/>
    <mergeCell ref="C107:I107"/>
    <mergeCell ref="C108:I108"/>
    <mergeCell ref="A111:I111"/>
    <mergeCell ref="C92:I92"/>
    <mergeCell ref="N93:P93"/>
    <mergeCell ref="S93:U93"/>
    <mergeCell ref="C95:I95"/>
    <mergeCell ref="C96:I96"/>
    <mergeCell ref="A99:I99"/>
    <mergeCell ref="S80:U80"/>
    <mergeCell ref="C81:I81"/>
    <mergeCell ref="C84:I84"/>
    <mergeCell ref="C85:I85"/>
    <mergeCell ref="A90:I90"/>
    <mergeCell ref="C91:I91"/>
    <mergeCell ref="C70:I70"/>
    <mergeCell ref="C73:I73"/>
    <mergeCell ref="C74:I74"/>
    <mergeCell ref="A79:I79"/>
    <mergeCell ref="C80:I80"/>
    <mergeCell ref="N80:P80"/>
    <mergeCell ref="C57:I57"/>
    <mergeCell ref="C58:I58"/>
    <mergeCell ref="C61:I61"/>
    <mergeCell ref="C62:I62"/>
    <mergeCell ref="A68:I68"/>
    <mergeCell ref="C69:I69"/>
    <mergeCell ref="C45:I45"/>
    <mergeCell ref="C46:I46"/>
    <mergeCell ref="C49:I49"/>
    <mergeCell ref="C50:I50"/>
    <mergeCell ref="A53:I53"/>
    <mergeCell ref="A56:I56"/>
    <mergeCell ref="C33:I33"/>
    <mergeCell ref="C34:I34"/>
    <mergeCell ref="C37:I37"/>
    <mergeCell ref="C38:I38"/>
    <mergeCell ref="A41:I41"/>
    <mergeCell ref="A44:I44"/>
    <mergeCell ref="C19:I19"/>
    <mergeCell ref="C20:I20"/>
    <mergeCell ref="C23:I23"/>
    <mergeCell ref="C24:I24"/>
    <mergeCell ref="A29:I29"/>
    <mergeCell ref="A32:I32"/>
    <mergeCell ref="J4:J5"/>
    <mergeCell ref="A6:I6"/>
    <mergeCell ref="A7:I7"/>
    <mergeCell ref="A10:I10"/>
    <mergeCell ref="A11:I11"/>
    <mergeCell ref="A14:I14"/>
    <mergeCell ref="A15:I15"/>
    <mergeCell ref="A18:I18"/>
    <mergeCell ref="A2:I2"/>
    <mergeCell ref="A4:A5"/>
    <mergeCell ref="B4:B5"/>
    <mergeCell ref="C4:I4"/>
  </mergeCells>
  <pageMargins left="0.59055118110236227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Ильвира Хамидовна Шакирзянова</dc:creator>
  <cp:lastModifiedBy>Валеева Гульнара Рашитовна</cp:lastModifiedBy>
  <dcterms:created xsi:type="dcterms:W3CDTF">2020-07-17T10:48:56Z</dcterms:created>
  <dcterms:modified xsi:type="dcterms:W3CDTF">2020-07-17T10:52:26Z</dcterms:modified>
</cp:coreProperties>
</file>